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8925" activeTab="0"/>
  </bookViews>
  <sheets>
    <sheet name="facility charge" sheetId="1" r:id="rId1"/>
  </sheets>
  <definedNames>
    <definedName name="_xlnm.Print_Area" localSheetId="0">'facility charge'!$B$2:$AH$60</definedName>
  </definedNames>
  <calcPr fullCalcOnLoad="1"/>
</workbook>
</file>

<file path=xl/sharedStrings.xml><?xml version="1.0" encoding="utf-8"?>
<sst xmlns="http://schemas.openxmlformats.org/spreadsheetml/2006/main" count="33" uniqueCount="31">
  <si>
    <t>Annual depreciation</t>
  </si>
  <si>
    <t>Year of commencement 1 April…</t>
  </si>
  <si>
    <t>Rate of return</t>
  </si>
  <si>
    <t>Period of agreement</t>
  </si>
  <si>
    <t>Construction price to completion incl interest costs</t>
  </si>
  <si>
    <t>Opening value</t>
  </si>
  <si>
    <t>Closing value</t>
  </si>
  <si>
    <t>Average value</t>
  </si>
  <si>
    <t xml:space="preserve"> Return charge</t>
  </si>
  <si>
    <t>Amortisation charge</t>
  </si>
  <si>
    <t>Rate of return (6.0% for CP4)</t>
  </si>
  <si>
    <t>Discount factor</t>
  </si>
  <si>
    <t>Discounted charge</t>
  </si>
  <si>
    <t>Constant charge with same NPV</t>
  </si>
  <si>
    <t>Total charge for initial capital (straight line depreciation)</t>
  </si>
  <si>
    <t>Total charge for initial capital (flat profile)</t>
  </si>
  <si>
    <t>MRR costs</t>
  </si>
  <si>
    <t>Discounted MRR cost</t>
  </si>
  <si>
    <t>Present value of charge</t>
  </si>
  <si>
    <t>Present value of MRR cost</t>
  </si>
  <si>
    <t>Constant MRR charge with same NPV</t>
  </si>
  <si>
    <t>Total charge for ongoing MRR</t>
  </si>
  <si>
    <t>Summary</t>
  </si>
  <si>
    <t>Facility charge calculation (constant current prices)</t>
  </si>
  <si>
    <t>Inputs</t>
  </si>
  <si>
    <t>Calculation</t>
  </si>
  <si>
    <t>Initial capital charge (if using straight line depreciation)</t>
  </si>
  <si>
    <t>Initial capital charge (if using flat profile)</t>
  </si>
  <si>
    <t>MRR charge</t>
  </si>
  <si>
    <t>Total (if using straight line depreciation)</t>
  </si>
  <si>
    <t>Total (if using flat profile)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</si>
</sst>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_);_(* \(#,##0.0\);_(* &quot;-&quot;?_);_(@_)"/>
    <numFmt numFmtId="176" formatCode="_(* #,##0.000_);_(* \(#,##0.000\);_(* &quot;-&quot;??_);_(@_)"/>
    <numFmt numFmtId="177" formatCode="0.0000"/>
    <numFmt numFmtId="178" formatCode="0.000"/>
    <numFmt numFmtId="179" formatCode="0.0"/>
    <numFmt numFmtId="180" formatCode="_-* #,##0.0_-;\-* #,##0.0_-;_-* &quot;-&quot;??_-;_-@_-"/>
    <numFmt numFmtId="181" formatCode="_-* #,##0_-;\-* #,##0_-;_-* &quot;-&quot;??_-;_-@_-"/>
    <numFmt numFmtId="182" formatCode="_(* #,##0.0000_);_(* \(#,##0.0000\);_(* &quot;-&quot;??_);_(@_)"/>
    <numFmt numFmtId="183" formatCode="_-* #,##0.0_-;\-* #,##0.0_-;_-* &quot;-&quot;?_-;_-@_-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173" fontId="0" fillId="0" borderId="1" xfId="0" applyNumberFormat="1" applyBorder="1" applyAlignment="1">
      <alignment/>
    </xf>
    <xf numFmtId="171" fontId="0" fillId="0" borderId="1" xfId="0" applyNumberFormat="1" applyBorder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73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0" fillId="0" borderId="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4" fontId="0" fillId="0" borderId="1" xfId="19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173" fontId="0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174" fontId="0" fillId="2" borderId="1" xfId="19" applyNumberFormat="1" applyFill="1" applyBorder="1" applyAlignment="1" applyProtection="1">
      <alignment/>
      <protection locked="0"/>
    </xf>
    <xf numFmtId="173" fontId="0" fillId="2" borderId="1" xfId="15" applyNumberFormat="1" applyFill="1" applyBorder="1" applyAlignment="1" applyProtection="1">
      <alignment/>
      <protection locked="0"/>
    </xf>
    <xf numFmtId="173" fontId="0" fillId="2" borderId="1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60"/>
  <sheetViews>
    <sheetView tabSelected="1" view="pageBreakPreview" zoomScale="75" zoomScaleNormal="75" zoomScaleSheetLayoutView="75" workbookViewId="0" topLeftCell="A1">
      <selection activeCell="C28" sqref="C28"/>
    </sheetView>
  </sheetViews>
  <sheetFormatPr defaultColWidth="9.140625" defaultRowHeight="12.75" outlineLevelRow="1"/>
  <cols>
    <col min="2" max="2" width="3.421875" style="0" customWidth="1"/>
    <col min="3" max="3" width="55.00390625" style="0" bestFit="1" customWidth="1"/>
    <col min="4" max="4" width="11.28125" style="0" bestFit="1" customWidth="1"/>
    <col min="5" max="34" width="11.421875" style="0" customWidth="1"/>
  </cols>
  <sheetData>
    <row r="2" spans="2:34" ht="23.25">
      <c r="B2" s="15" t="s">
        <v>23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ht="15.75">
      <c r="B3" s="17" t="s">
        <v>24</v>
      </c>
    </row>
    <row r="5" spans="3:4" ht="12.75">
      <c r="C5" t="s">
        <v>1</v>
      </c>
      <c r="D5" s="20">
        <v>2009</v>
      </c>
    </row>
    <row r="6" spans="3:4" ht="12.75">
      <c r="C6" t="s">
        <v>10</v>
      </c>
      <c r="D6" s="21">
        <v>0.06</v>
      </c>
    </row>
    <row r="7" spans="3:4" ht="12.75">
      <c r="C7" t="s">
        <v>3</v>
      </c>
      <c r="D7" s="20">
        <v>15</v>
      </c>
    </row>
    <row r="8" spans="3:4" ht="12.75">
      <c r="C8" t="s">
        <v>4</v>
      </c>
      <c r="D8" s="22">
        <v>4500000</v>
      </c>
    </row>
    <row r="10" spans="5:34" ht="12.75">
      <c r="E10" s="12">
        <f>$D$5</f>
        <v>2009</v>
      </c>
      <c r="F10" s="12">
        <f>E10+1</f>
        <v>2010</v>
      </c>
      <c r="G10" s="12">
        <f aca="true" t="shared" si="0" ref="G10:AH10">F10+1</f>
        <v>2011</v>
      </c>
      <c r="H10" s="12">
        <f t="shared" si="0"/>
        <v>2012</v>
      </c>
      <c r="I10" s="12">
        <f t="shared" si="0"/>
        <v>2013</v>
      </c>
      <c r="J10" s="12">
        <f t="shared" si="0"/>
        <v>2014</v>
      </c>
      <c r="K10" s="12">
        <f t="shared" si="0"/>
        <v>2015</v>
      </c>
      <c r="L10" s="12">
        <f t="shared" si="0"/>
        <v>2016</v>
      </c>
      <c r="M10" s="12">
        <f t="shared" si="0"/>
        <v>2017</v>
      </c>
      <c r="N10" s="12">
        <f t="shared" si="0"/>
        <v>2018</v>
      </c>
      <c r="O10" s="12">
        <f t="shared" si="0"/>
        <v>2019</v>
      </c>
      <c r="P10" s="12">
        <f t="shared" si="0"/>
        <v>2020</v>
      </c>
      <c r="Q10" s="12">
        <f t="shared" si="0"/>
        <v>2021</v>
      </c>
      <c r="R10" s="12">
        <f t="shared" si="0"/>
        <v>2022</v>
      </c>
      <c r="S10" s="12">
        <f t="shared" si="0"/>
        <v>2023</v>
      </c>
      <c r="T10" s="12">
        <f t="shared" si="0"/>
        <v>2024</v>
      </c>
      <c r="U10" s="12">
        <f t="shared" si="0"/>
        <v>2025</v>
      </c>
      <c r="V10" s="12">
        <f t="shared" si="0"/>
        <v>2026</v>
      </c>
      <c r="W10" s="12">
        <f t="shared" si="0"/>
        <v>2027</v>
      </c>
      <c r="X10" s="12">
        <f t="shared" si="0"/>
        <v>2028</v>
      </c>
      <c r="Y10" s="12">
        <f t="shared" si="0"/>
        <v>2029</v>
      </c>
      <c r="Z10" s="12">
        <f t="shared" si="0"/>
        <v>2030</v>
      </c>
      <c r="AA10" s="12">
        <f t="shared" si="0"/>
        <v>2031</v>
      </c>
      <c r="AB10" s="12">
        <f t="shared" si="0"/>
        <v>2032</v>
      </c>
      <c r="AC10" s="12">
        <f t="shared" si="0"/>
        <v>2033</v>
      </c>
      <c r="AD10" s="12">
        <f t="shared" si="0"/>
        <v>2034</v>
      </c>
      <c r="AE10" s="12">
        <f t="shared" si="0"/>
        <v>2035</v>
      </c>
      <c r="AF10" s="12">
        <f t="shared" si="0"/>
        <v>2036</v>
      </c>
      <c r="AG10" s="12">
        <f t="shared" si="0"/>
        <v>2037</v>
      </c>
      <c r="AH10" s="12">
        <f t="shared" si="0"/>
        <v>2038</v>
      </c>
    </row>
    <row r="11" spans="3:34" ht="12.75">
      <c r="C11" t="s">
        <v>16</v>
      </c>
      <c r="E11" s="23">
        <v>4000</v>
      </c>
      <c r="F11" s="23">
        <v>4000</v>
      </c>
      <c r="G11" s="23">
        <v>4000</v>
      </c>
      <c r="H11" s="23">
        <v>4000</v>
      </c>
      <c r="I11" s="23">
        <v>4000</v>
      </c>
      <c r="J11" s="23">
        <v>4000</v>
      </c>
      <c r="K11" s="23">
        <v>24000</v>
      </c>
      <c r="L11" s="23">
        <v>4000</v>
      </c>
      <c r="M11" s="23">
        <v>4000</v>
      </c>
      <c r="N11" s="23">
        <v>4000</v>
      </c>
      <c r="O11" s="23">
        <v>4000</v>
      </c>
      <c r="P11" s="23">
        <v>4000</v>
      </c>
      <c r="Q11" s="23">
        <v>4000</v>
      </c>
      <c r="R11" s="23">
        <v>24000</v>
      </c>
      <c r="S11" s="23">
        <v>4000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2:34" ht="12.7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4" ht="15.75">
      <c r="B14" s="17" t="s">
        <v>25</v>
      </c>
    </row>
    <row r="15" ht="12.75">
      <c r="B15" s="1"/>
    </row>
    <row r="16" spans="3:4" ht="12.75">
      <c r="C16" t="s">
        <v>0</v>
      </c>
      <c r="D16" s="3">
        <f>D8/D7</f>
        <v>300000</v>
      </c>
    </row>
    <row r="17" spans="4:34" ht="12.75" hidden="1" outlineLevel="1">
      <c r="D17" s="10"/>
      <c r="E17" s="11">
        <v>1</v>
      </c>
      <c r="F17" s="11">
        <v>2</v>
      </c>
      <c r="G17" s="11">
        <v>3</v>
      </c>
      <c r="H17" s="11">
        <v>4</v>
      </c>
      <c r="I17" s="11">
        <v>5</v>
      </c>
      <c r="J17" s="11">
        <v>6</v>
      </c>
      <c r="K17" s="11">
        <v>7</v>
      </c>
      <c r="L17" s="11">
        <v>8</v>
      </c>
      <c r="M17" s="11">
        <v>9</v>
      </c>
      <c r="N17" s="11">
        <v>10</v>
      </c>
      <c r="O17" s="11">
        <v>11</v>
      </c>
      <c r="P17" s="11">
        <v>12</v>
      </c>
      <c r="Q17" s="11">
        <v>13</v>
      </c>
      <c r="R17" s="11">
        <v>14</v>
      </c>
      <c r="S17" s="11">
        <v>15</v>
      </c>
      <c r="T17" s="11">
        <v>16</v>
      </c>
      <c r="U17" s="11">
        <v>17</v>
      </c>
      <c r="V17" s="11">
        <v>18</v>
      </c>
      <c r="W17" s="11">
        <v>19</v>
      </c>
      <c r="X17" s="11">
        <v>20</v>
      </c>
      <c r="Y17" s="11">
        <v>21</v>
      </c>
      <c r="Z17" s="11">
        <v>22</v>
      </c>
      <c r="AA17" s="11">
        <v>23</v>
      </c>
      <c r="AB17" s="11">
        <v>24</v>
      </c>
      <c r="AC17" s="11">
        <v>25</v>
      </c>
      <c r="AD17" s="11">
        <v>26</v>
      </c>
      <c r="AE17" s="11">
        <v>27</v>
      </c>
      <c r="AF17" s="11">
        <v>28</v>
      </c>
      <c r="AG17" s="11">
        <v>29</v>
      </c>
      <c r="AH17" s="11">
        <v>30</v>
      </c>
    </row>
    <row r="18" spans="4:34" ht="12.75" hidden="1" outlineLevel="1">
      <c r="D18" s="10"/>
      <c r="E18" s="11">
        <f>IF(E17&gt;$D$7,0,1)</f>
        <v>1</v>
      </c>
      <c r="F18" s="11">
        <f aca="true" t="shared" si="1" ref="F18:AH18">IF(F17&gt;$D$7,0,1)</f>
        <v>1</v>
      </c>
      <c r="G18" s="11">
        <f t="shared" si="1"/>
        <v>1</v>
      </c>
      <c r="H18" s="11">
        <f t="shared" si="1"/>
        <v>1</v>
      </c>
      <c r="I18" s="11">
        <f t="shared" si="1"/>
        <v>1</v>
      </c>
      <c r="J18" s="11">
        <f t="shared" si="1"/>
        <v>1</v>
      </c>
      <c r="K18" s="11">
        <f t="shared" si="1"/>
        <v>1</v>
      </c>
      <c r="L18" s="11">
        <f t="shared" si="1"/>
        <v>1</v>
      </c>
      <c r="M18" s="11">
        <f t="shared" si="1"/>
        <v>1</v>
      </c>
      <c r="N18" s="11">
        <f t="shared" si="1"/>
        <v>1</v>
      </c>
      <c r="O18" s="11">
        <f t="shared" si="1"/>
        <v>1</v>
      </c>
      <c r="P18" s="11">
        <f t="shared" si="1"/>
        <v>1</v>
      </c>
      <c r="Q18" s="11">
        <f t="shared" si="1"/>
        <v>1</v>
      </c>
      <c r="R18" s="11">
        <f t="shared" si="1"/>
        <v>1</v>
      </c>
      <c r="S18" s="11">
        <f t="shared" si="1"/>
        <v>1</v>
      </c>
      <c r="T18" s="11">
        <f t="shared" si="1"/>
        <v>0</v>
      </c>
      <c r="U18" s="11">
        <f t="shared" si="1"/>
        <v>0</v>
      </c>
      <c r="V18" s="11">
        <f t="shared" si="1"/>
        <v>0</v>
      </c>
      <c r="W18" s="11">
        <f t="shared" si="1"/>
        <v>0</v>
      </c>
      <c r="X18" s="11">
        <f t="shared" si="1"/>
        <v>0</v>
      </c>
      <c r="Y18" s="11">
        <f t="shared" si="1"/>
        <v>0</v>
      </c>
      <c r="Z18" s="11">
        <f t="shared" si="1"/>
        <v>0</v>
      </c>
      <c r="AA18" s="11">
        <f t="shared" si="1"/>
        <v>0</v>
      </c>
      <c r="AB18" s="11">
        <f t="shared" si="1"/>
        <v>0</v>
      </c>
      <c r="AC18" s="11">
        <f t="shared" si="1"/>
        <v>0</v>
      </c>
      <c r="AD18" s="11">
        <f t="shared" si="1"/>
        <v>0</v>
      </c>
      <c r="AE18" s="11">
        <f t="shared" si="1"/>
        <v>0</v>
      </c>
      <c r="AF18" s="11">
        <f t="shared" si="1"/>
        <v>0</v>
      </c>
      <c r="AG18" s="11">
        <f t="shared" si="1"/>
        <v>0</v>
      </c>
      <c r="AH18" s="11">
        <f t="shared" si="1"/>
        <v>0</v>
      </c>
    </row>
    <row r="19" spans="4:34" ht="12.75" collapsed="1">
      <c r="D19" s="10"/>
      <c r="E19" s="11" t="str">
        <f>"Year "&amp;E17</f>
        <v>Year 1</v>
      </c>
      <c r="F19" s="11" t="str">
        <f aca="true" t="shared" si="2" ref="F19:AH19">"Year "&amp;F17</f>
        <v>Year 2</v>
      </c>
      <c r="G19" s="11" t="str">
        <f t="shared" si="2"/>
        <v>Year 3</v>
      </c>
      <c r="H19" s="11" t="str">
        <f t="shared" si="2"/>
        <v>Year 4</v>
      </c>
      <c r="I19" s="11" t="str">
        <f t="shared" si="2"/>
        <v>Year 5</v>
      </c>
      <c r="J19" s="11" t="str">
        <f t="shared" si="2"/>
        <v>Year 6</v>
      </c>
      <c r="K19" s="11" t="str">
        <f t="shared" si="2"/>
        <v>Year 7</v>
      </c>
      <c r="L19" s="11" t="str">
        <f t="shared" si="2"/>
        <v>Year 8</v>
      </c>
      <c r="M19" s="11" t="str">
        <f t="shared" si="2"/>
        <v>Year 9</v>
      </c>
      <c r="N19" s="11" t="str">
        <f t="shared" si="2"/>
        <v>Year 10</v>
      </c>
      <c r="O19" s="11" t="str">
        <f t="shared" si="2"/>
        <v>Year 11</v>
      </c>
      <c r="P19" s="11" t="str">
        <f t="shared" si="2"/>
        <v>Year 12</v>
      </c>
      <c r="Q19" s="11" t="str">
        <f t="shared" si="2"/>
        <v>Year 13</v>
      </c>
      <c r="R19" s="11" t="str">
        <f t="shared" si="2"/>
        <v>Year 14</v>
      </c>
      <c r="S19" s="11" t="str">
        <f t="shared" si="2"/>
        <v>Year 15</v>
      </c>
      <c r="T19" s="11" t="str">
        <f t="shared" si="2"/>
        <v>Year 16</v>
      </c>
      <c r="U19" s="11" t="str">
        <f t="shared" si="2"/>
        <v>Year 17</v>
      </c>
      <c r="V19" s="11" t="str">
        <f t="shared" si="2"/>
        <v>Year 18</v>
      </c>
      <c r="W19" s="11" t="str">
        <f t="shared" si="2"/>
        <v>Year 19</v>
      </c>
      <c r="X19" s="11" t="str">
        <f t="shared" si="2"/>
        <v>Year 20</v>
      </c>
      <c r="Y19" s="11" t="str">
        <f t="shared" si="2"/>
        <v>Year 21</v>
      </c>
      <c r="Z19" s="11" t="str">
        <f t="shared" si="2"/>
        <v>Year 22</v>
      </c>
      <c r="AA19" s="11" t="str">
        <f t="shared" si="2"/>
        <v>Year 23</v>
      </c>
      <c r="AB19" s="11" t="str">
        <f t="shared" si="2"/>
        <v>Year 24</v>
      </c>
      <c r="AC19" s="11" t="str">
        <f t="shared" si="2"/>
        <v>Year 25</v>
      </c>
      <c r="AD19" s="11" t="str">
        <f t="shared" si="2"/>
        <v>Year 26</v>
      </c>
      <c r="AE19" s="11" t="str">
        <f t="shared" si="2"/>
        <v>Year 27</v>
      </c>
      <c r="AF19" s="11" t="str">
        <f t="shared" si="2"/>
        <v>Year 28</v>
      </c>
      <c r="AG19" s="11" t="str">
        <f t="shared" si="2"/>
        <v>Year 29</v>
      </c>
      <c r="AH19" s="11" t="str">
        <f t="shared" si="2"/>
        <v>Year 30</v>
      </c>
    </row>
    <row r="20" spans="5:34" ht="12.75">
      <c r="E20" s="12">
        <f>$D$5</f>
        <v>2009</v>
      </c>
      <c r="F20" s="12">
        <f>E20+1</f>
        <v>2010</v>
      </c>
      <c r="G20" s="12">
        <f aca="true" t="shared" si="3" ref="G20:S20">F20+1</f>
        <v>2011</v>
      </c>
      <c r="H20" s="12">
        <f t="shared" si="3"/>
        <v>2012</v>
      </c>
      <c r="I20" s="12">
        <f t="shared" si="3"/>
        <v>2013</v>
      </c>
      <c r="J20" s="12">
        <f t="shared" si="3"/>
        <v>2014</v>
      </c>
      <c r="K20" s="12">
        <f t="shared" si="3"/>
        <v>2015</v>
      </c>
      <c r="L20" s="12">
        <f t="shared" si="3"/>
        <v>2016</v>
      </c>
      <c r="M20" s="12">
        <f t="shared" si="3"/>
        <v>2017</v>
      </c>
      <c r="N20" s="12">
        <f t="shared" si="3"/>
        <v>2018</v>
      </c>
      <c r="O20" s="12">
        <f t="shared" si="3"/>
        <v>2019</v>
      </c>
      <c r="P20" s="12">
        <f t="shared" si="3"/>
        <v>2020</v>
      </c>
      <c r="Q20" s="12">
        <f t="shared" si="3"/>
        <v>2021</v>
      </c>
      <c r="R20" s="12">
        <f t="shared" si="3"/>
        <v>2022</v>
      </c>
      <c r="S20" s="12">
        <f t="shared" si="3"/>
        <v>2023</v>
      </c>
      <c r="T20" s="12">
        <f>S20+1</f>
        <v>2024</v>
      </c>
      <c r="U20" s="12">
        <f>T20+1</f>
        <v>2025</v>
      </c>
      <c r="V20" s="12">
        <f>U20+1</f>
        <v>2026</v>
      </c>
      <c r="W20" s="12">
        <f>V20+1</f>
        <v>2027</v>
      </c>
      <c r="X20" s="12">
        <f>W20+1</f>
        <v>2028</v>
      </c>
      <c r="Y20" s="12">
        <f aca="true" t="shared" si="4" ref="Y20:AH20">X20+1</f>
        <v>2029</v>
      </c>
      <c r="Z20" s="12">
        <f t="shared" si="4"/>
        <v>2030</v>
      </c>
      <c r="AA20" s="12">
        <f t="shared" si="4"/>
        <v>2031</v>
      </c>
      <c r="AB20" s="12">
        <f t="shared" si="4"/>
        <v>2032</v>
      </c>
      <c r="AC20" s="12">
        <f t="shared" si="4"/>
        <v>2033</v>
      </c>
      <c r="AD20" s="12">
        <f t="shared" si="4"/>
        <v>2034</v>
      </c>
      <c r="AE20" s="12">
        <f t="shared" si="4"/>
        <v>2035</v>
      </c>
      <c r="AF20" s="12">
        <f t="shared" si="4"/>
        <v>2036</v>
      </c>
      <c r="AG20" s="12">
        <f t="shared" si="4"/>
        <v>2037</v>
      </c>
      <c r="AH20" s="12">
        <f t="shared" si="4"/>
        <v>2038</v>
      </c>
    </row>
    <row r="21" ht="4.5" customHeight="1"/>
    <row r="22" spans="3:34" ht="12.75">
      <c r="C22" t="s">
        <v>5</v>
      </c>
      <c r="E22" s="3">
        <f>$D$8</f>
        <v>4500000</v>
      </c>
      <c r="F22" s="3">
        <f>E23</f>
        <v>4200000</v>
      </c>
      <c r="G22" s="3">
        <f aca="true" t="shared" si="5" ref="G22:S22">F23</f>
        <v>3900000</v>
      </c>
      <c r="H22" s="3">
        <f t="shared" si="5"/>
        <v>3600000</v>
      </c>
      <c r="I22" s="3">
        <f t="shared" si="5"/>
        <v>3300000</v>
      </c>
      <c r="J22" s="3">
        <f t="shared" si="5"/>
        <v>3000000</v>
      </c>
      <c r="K22" s="3">
        <f t="shared" si="5"/>
        <v>2700000</v>
      </c>
      <c r="L22" s="3">
        <f t="shared" si="5"/>
        <v>2400000</v>
      </c>
      <c r="M22" s="3">
        <f t="shared" si="5"/>
        <v>2100000</v>
      </c>
      <c r="N22" s="3">
        <f t="shared" si="5"/>
        <v>1800000</v>
      </c>
      <c r="O22" s="3">
        <f t="shared" si="5"/>
        <v>1500000</v>
      </c>
      <c r="P22" s="3">
        <f t="shared" si="5"/>
        <v>1200000</v>
      </c>
      <c r="Q22" s="3">
        <f t="shared" si="5"/>
        <v>900000</v>
      </c>
      <c r="R22" s="3">
        <f t="shared" si="5"/>
        <v>600000</v>
      </c>
      <c r="S22" s="3">
        <f t="shared" si="5"/>
        <v>300000</v>
      </c>
      <c r="T22" s="3">
        <f>S23</f>
        <v>0</v>
      </c>
      <c r="U22" s="3">
        <f>T23</f>
        <v>0</v>
      </c>
      <c r="V22" s="3">
        <f>U23</f>
        <v>0</v>
      </c>
      <c r="W22" s="3">
        <f>V23</f>
        <v>0</v>
      </c>
      <c r="X22" s="3">
        <f>W23</f>
        <v>0</v>
      </c>
      <c r="Y22" s="3">
        <f aca="true" t="shared" si="6" ref="Y22:AH22">X23</f>
        <v>0</v>
      </c>
      <c r="Z22" s="3">
        <f t="shared" si="6"/>
        <v>0</v>
      </c>
      <c r="AA22" s="3">
        <f t="shared" si="6"/>
        <v>0</v>
      </c>
      <c r="AB22" s="3">
        <f t="shared" si="6"/>
        <v>0</v>
      </c>
      <c r="AC22" s="3">
        <f t="shared" si="6"/>
        <v>0</v>
      </c>
      <c r="AD22" s="3">
        <f t="shared" si="6"/>
        <v>0</v>
      </c>
      <c r="AE22" s="3">
        <f t="shared" si="6"/>
        <v>0</v>
      </c>
      <c r="AF22" s="3">
        <f t="shared" si="6"/>
        <v>0</v>
      </c>
      <c r="AG22" s="3">
        <f t="shared" si="6"/>
        <v>0</v>
      </c>
      <c r="AH22" s="3">
        <f t="shared" si="6"/>
        <v>0</v>
      </c>
    </row>
    <row r="23" spans="3:34" ht="12.75">
      <c r="C23" t="s">
        <v>6</v>
      </c>
      <c r="E23" s="3">
        <f>IF(E22-$D$16&lt;0,0,E22-$D$16)</f>
        <v>4200000</v>
      </c>
      <c r="F23" s="3">
        <f aca="true" t="shared" si="7" ref="F23:N23">IF(F22-$D$16&lt;0,0,F22-$D$16)</f>
        <v>3900000</v>
      </c>
      <c r="G23" s="3">
        <f t="shared" si="7"/>
        <v>3600000</v>
      </c>
      <c r="H23" s="3">
        <f t="shared" si="7"/>
        <v>3300000</v>
      </c>
      <c r="I23" s="3">
        <f t="shared" si="7"/>
        <v>3000000</v>
      </c>
      <c r="J23" s="3">
        <f t="shared" si="7"/>
        <v>2700000</v>
      </c>
      <c r="K23" s="3">
        <f t="shared" si="7"/>
        <v>2400000</v>
      </c>
      <c r="L23" s="3">
        <f t="shared" si="7"/>
        <v>2100000</v>
      </c>
      <c r="M23" s="3">
        <f t="shared" si="7"/>
        <v>1800000</v>
      </c>
      <c r="N23" s="3">
        <f t="shared" si="7"/>
        <v>1500000</v>
      </c>
      <c r="O23" s="3">
        <f aca="true" t="shared" si="8" ref="O23:AH23">IF(O22-$D$16&lt;0,0,O22-$D$16)</f>
        <v>1200000</v>
      </c>
      <c r="P23" s="3">
        <f t="shared" si="8"/>
        <v>900000</v>
      </c>
      <c r="Q23" s="3">
        <f t="shared" si="8"/>
        <v>600000</v>
      </c>
      <c r="R23" s="3">
        <f t="shared" si="8"/>
        <v>300000</v>
      </c>
      <c r="S23" s="3">
        <f t="shared" si="8"/>
        <v>0</v>
      </c>
      <c r="T23" s="3">
        <f t="shared" si="8"/>
        <v>0</v>
      </c>
      <c r="U23" s="3">
        <f t="shared" si="8"/>
        <v>0</v>
      </c>
      <c r="V23" s="3">
        <f t="shared" si="8"/>
        <v>0</v>
      </c>
      <c r="W23" s="3">
        <f t="shared" si="8"/>
        <v>0</v>
      </c>
      <c r="X23" s="3">
        <f t="shared" si="8"/>
        <v>0</v>
      </c>
      <c r="Y23" s="3">
        <f t="shared" si="8"/>
        <v>0</v>
      </c>
      <c r="Z23" s="3">
        <f t="shared" si="8"/>
        <v>0</v>
      </c>
      <c r="AA23" s="3">
        <f t="shared" si="8"/>
        <v>0</v>
      </c>
      <c r="AB23" s="3">
        <f t="shared" si="8"/>
        <v>0</v>
      </c>
      <c r="AC23" s="3">
        <f t="shared" si="8"/>
        <v>0</v>
      </c>
      <c r="AD23" s="3">
        <f t="shared" si="8"/>
        <v>0</v>
      </c>
      <c r="AE23" s="3">
        <f t="shared" si="8"/>
        <v>0</v>
      </c>
      <c r="AF23" s="3">
        <f t="shared" si="8"/>
        <v>0</v>
      </c>
      <c r="AG23" s="3">
        <f t="shared" si="8"/>
        <v>0</v>
      </c>
      <c r="AH23" s="3">
        <f t="shared" si="8"/>
        <v>0</v>
      </c>
    </row>
    <row r="24" ht="4.5" customHeight="1"/>
    <row r="25" spans="3:34" ht="12.75">
      <c r="C25" t="s">
        <v>7</v>
      </c>
      <c r="E25" s="3">
        <f>SUM(E22:E23)/2</f>
        <v>4350000</v>
      </c>
      <c r="F25" s="3">
        <f aca="true" t="shared" si="9" ref="F25:S25">SUM(F22:F23)/2</f>
        <v>4050000</v>
      </c>
      <c r="G25" s="3">
        <f t="shared" si="9"/>
        <v>3750000</v>
      </c>
      <c r="H25" s="3">
        <f t="shared" si="9"/>
        <v>3450000</v>
      </c>
      <c r="I25" s="3">
        <f t="shared" si="9"/>
        <v>3150000</v>
      </c>
      <c r="J25" s="3">
        <f t="shared" si="9"/>
        <v>2850000</v>
      </c>
      <c r="K25" s="3">
        <f t="shared" si="9"/>
        <v>2550000</v>
      </c>
      <c r="L25" s="3">
        <f t="shared" si="9"/>
        <v>2250000</v>
      </c>
      <c r="M25" s="3">
        <f t="shared" si="9"/>
        <v>1950000</v>
      </c>
      <c r="N25" s="3">
        <f t="shared" si="9"/>
        <v>1650000</v>
      </c>
      <c r="O25" s="3">
        <f t="shared" si="9"/>
        <v>1350000</v>
      </c>
      <c r="P25" s="3">
        <f t="shared" si="9"/>
        <v>1050000</v>
      </c>
      <c r="Q25" s="3">
        <f t="shared" si="9"/>
        <v>750000</v>
      </c>
      <c r="R25" s="3">
        <f t="shared" si="9"/>
        <v>450000</v>
      </c>
      <c r="S25" s="3">
        <f t="shared" si="9"/>
        <v>150000</v>
      </c>
      <c r="T25" s="3">
        <f>SUM(T22:T23)/2</f>
        <v>0</v>
      </c>
      <c r="U25" s="3">
        <f>SUM(U22:U23)/2</f>
        <v>0</v>
      </c>
      <c r="V25" s="3">
        <f>SUM(V22:V23)/2</f>
        <v>0</v>
      </c>
      <c r="W25" s="3">
        <f>SUM(W22:W23)/2</f>
        <v>0</v>
      </c>
      <c r="X25" s="3">
        <f>SUM(X22:X23)/2</f>
        <v>0</v>
      </c>
      <c r="Y25" s="3">
        <f aca="true" t="shared" si="10" ref="Y25:AH25">SUM(Y22:Y23)/2</f>
        <v>0</v>
      </c>
      <c r="Z25" s="3">
        <f t="shared" si="10"/>
        <v>0</v>
      </c>
      <c r="AA25" s="3">
        <f t="shared" si="10"/>
        <v>0</v>
      </c>
      <c r="AB25" s="3">
        <f t="shared" si="10"/>
        <v>0</v>
      </c>
      <c r="AC25" s="3">
        <f t="shared" si="10"/>
        <v>0</v>
      </c>
      <c r="AD25" s="3">
        <f t="shared" si="10"/>
        <v>0</v>
      </c>
      <c r="AE25" s="3">
        <f t="shared" si="10"/>
        <v>0</v>
      </c>
      <c r="AF25" s="3">
        <f t="shared" si="10"/>
        <v>0</v>
      </c>
      <c r="AG25" s="3">
        <f t="shared" si="10"/>
        <v>0</v>
      </c>
      <c r="AH25" s="3">
        <f t="shared" si="10"/>
        <v>0</v>
      </c>
    </row>
    <row r="26" spans="3:34" ht="12.75">
      <c r="C26" t="s">
        <v>2</v>
      </c>
      <c r="E26" s="13">
        <f>$D$6</f>
        <v>0.06</v>
      </c>
      <c r="F26" s="13">
        <f aca="true" t="shared" si="11" ref="F26:AH26">$D$6</f>
        <v>0.06</v>
      </c>
      <c r="G26" s="13">
        <f t="shared" si="11"/>
        <v>0.06</v>
      </c>
      <c r="H26" s="13">
        <f t="shared" si="11"/>
        <v>0.06</v>
      </c>
      <c r="I26" s="13">
        <f t="shared" si="11"/>
        <v>0.06</v>
      </c>
      <c r="J26" s="13">
        <f t="shared" si="11"/>
        <v>0.06</v>
      </c>
      <c r="K26" s="13">
        <f t="shared" si="11"/>
        <v>0.06</v>
      </c>
      <c r="L26" s="13">
        <f t="shared" si="11"/>
        <v>0.06</v>
      </c>
      <c r="M26" s="13">
        <f t="shared" si="11"/>
        <v>0.06</v>
      </c>
      <c r="N26" s="13">
        <f t="shared" si="11"/>
        <v>0.06</v>
      </c>
      <c r="O26" s="13">
        <f t="shared" si="11"/>
        <v>0.06</v>
      </c>
      <c r="P26" s="13">
        <f t="shared" si="11"/>
        <v>0.06</v>
      </c>
      <c r="Q26" s="13">
        <f t="shared" si="11"/>
        <v>0.06</v>
      </c>
      <c r="R26" s="13">
        <f t="shared" si="11"/>
        <v>0.06</v>
      </c>
      <c r="S26" s="13">
        <f t="shared" si="11"/>
        <v>0.06</v>
      </c>
      <c r="T26" s="13">
        <f t="shared" si="11"/>
        <v>0.06</v>
      </c>
      <c r="U26" s="13">
        <f t="shared" si="11"/>
        <v>0.06</v>
      </c>
      <c r="V26" s="13">
        <f t="shared" si="11"/>
        <v>0.06</v>
      </c>
      <c r="W26" s="13">
        <f t="shared" si="11"/>
        <v>0.06</v>
      </c>
      <c r="X26" s="13">
        <f t="shared" si="11"/>
        <v>0.06</v>
      </c>
      <c r="Y26" s="13">
        <f t="shared" si="11"/>
        <v>0.06</v>
      </c>
      <c r="Z26" s="13">
        <f t="shared" si="11"/>
        <v>0.06</v>
      </c>
      <c r="AA26" s="13">
        <f t="shared" si="11"/>
        <v>0.06</v>
      </c>
      <c r="AB26" s="13">
        <f t="shared" si="11"/>
        <v>0.06</v>
      </c>
      <c r="AC26" s="13">
        <f t="shared" si="11"/>
        <v>0.06</v>
      </c>
      <c r="AD26" s="13">
        <f t="shared" si="11"/>
        <v>0.06</v>
      </c>
      <c r="AE26" s="13">
        <f t="shared" si="11"/>
        <v>0.06</v>
      </c>
      <c r="AF26" s="13">
        <f t="shared" si="11"/>
        <v>0.06</v>
      </c>
      <c r="AG26" s="13">
        <f t="shared" si="11"/>
        <v>0.06</v>
      </c>
      <c r="AH26" s="13">
        <f t="shared" si="11"/>
        <v>0.06</v>
      </c>
    </row>
    <row r="27" ht="4.5" customHeight="1"/>
    <row r="28" spans="3:34" ht="12.75">
      <c r="C28" t="s">
        <v>8</v>
      </c>
      <c r="E28" s="3">
        <f>E25*E26</f>
        <v>261000</v>
      </c>
      <c r="F28" s="3">
        <f aca="true" t="shared" si="12" ref="F28:S28">F25*F26</f>
        <v>243000</v>
      </c>
      <c r="G28" s="3">
        <f t="shared" si="12"/>
        <v>225000</v>
      </c>
      <c r="H28" s="3">
        <f t="shared" si="12"/>
        <v>207000</v>
      </c>
      <c r="I28" s="3">
        <f t="shared" si="12"/>
        <v>189000</v>
      </c>
      <c r="J28" s="3">
        <f t="shared" si="12"/>
        <v>171000</v>
      </c>
      <c r="K28" s="3">
        <f t="shared" si="12"/>
        <v>153000</v>
      </c>
      <c r="L28" s="3">
        <f t="shared" si="12"/>
        <v>135000</v>
      </c>
      <c r="M28" s="3">
        <f t="shared" si="12"/>
        <v>117000</v>
      </c>
      <c r="N28" s="3">
        <f t="shared" si="12"/>
        <v>99000</v>
      </c>
      <c r="O28" s="3">
        <f t="shared" si="12"/>
        <v>81000</v>
      </c>
      <c r="P28" s="3">
        <f t="shared" si="12"/>
        <v>63000</v>
      </c>
      <c r="Q28" s="3">
        <f t="shared" si="12"/>
        <v>45000</v>
      </c>
      <c r="R28" s="3">
        <f t="shared" si="12"/>
        <v>27000</v>
      </c>
      <c r="S28" s="3">
        <f t="shared" si="12"/>
        <v>9000</v>
      </c>
      <c r="T28" s="3">
        <f>T25*T26</f>
        <v>0</v>
      </c>
      <c r="U28" s="3">
        <f>U25*U26</f>
        <v>0</v>
      </c>
      <c r="V28" s="3">
        <f>V25*V26</f>
        <v>0</v>
      </c>
      <c r="W28" s="3">
        <f>W25*W26</f>
        <v>0</v>
      </c>
      <c r="X28" s="3">
        <f>X25*X26</f>
        <v>0</v>
      </c>
      <c r="Y28" s="3">
        <f aca="true" t="shared" si="13" ref="Y28:AH28">Y25*Y26</f>
        <v>0</v>
      </c>
      <c r="Z28" s="3">
        <f t="shared" si="13"/>
        <v>0</v>
      </c>
      <c r="AA28" s="3">
        <f t="shared" si="13"/>
        <v>0</v>
      </c>
      <c r="AB28" s="3">
        <f t="shared" si="13"/>
        <v>0</v>
      </c>
      <c r="AC28" s="3">
        <f t="shared" si="13"/>
        <v>0</v>
      </c>
      <c r="AD28" s="3">
        <f t="shared" si="13"/>
        <v>0</v>
      </c>
      <c r="AE28" s="3">
        <f t="shared" si="13"/>
        <v>0</v>
      </c>
      <c r="AF28" s="3">
        <f t="shared" si="13"/>
        <v>0</v>
      </c>
      <c r="AG28" s="3">
        <f t="shared" si="13"/>
        <v>0</v>
      </c>
      <c r="AH28" s="3">
        <f t="shared" si="13"/>
        <v>0</v>
      </c>
    </row>
    <row r="29" spans="3:34" ht="12.75">
      <c r="C29" t="s">
        <v>9</v>
      </c>
      <c r="E29" s="3">
        <f>E22-E23</f>
        <v>300000</v>
      </c>
      <c r="F29" s="3">
        <f aca="true" t="shared" si="14" ref="F29:X29">F22-F23</f>
        <v>300000</v>
      </c>
      <c r="G29" s="3">
        <f t="shared" si="14"/>
        <v>300000</v>
      </c>
      <c r="H29" s="3">
        <f t="shared" si="14"/>
        <v>300000</v>
      </c>
      <c r="I29" s="3">
        <f t="shared" si="14"/>
        <v>300000</v>
      </c>
      <c r="J29" s="3">
        <f t="shared" si="14"/>
        <v>300000</v>
      </c>
      <c r="K29" s="3">
        <f t="shared" si="14"/>
        <v>300000</v>
      </c>
      <c r="L29" s="3">
        <f t="shared" si="14"/>
        <v>300000</v>
      </c>
      <c r="M29" s="3">
        <f t="shared" si="14"/>
        <v>300000</v>
      </c>
      <c r="N29" s="3">
        <f t="shared" si="14"/>
        <v>300000</v>
      </c>
      <c r="O29" s="3">
        <f t="shared" si="14"/>
        <v>300000</v>
      </c>
      <c r="P29" s="3">
        <f t="shared" si="14"/>
        <v>300000</v>
      </c>
      <c r="Q29" s="3">
        <f t="shared" si="14"/>
        <v>300000</v>
      </c>
      <c r="R29" s="3">
        <f t="shared" si="14"/>
        <v>300000</v>
      </c>
      <c r="S29" s="3">
        <f t="shared" si="14"/>
        <v>300000</v>
      </c>
      <c r="T29" s="3">
        <f t="shared" si="14"/>
        <v>0</v>
      </c>
      <c r="U29" s="3">
        <f t="shared" si="14"/>
        <v>0</v>
      </c>
      <c r="V29" s="3">
        <f t="shared" si="14"/>
        <v>0</v>
      </c>
      <c r="W29" s="3">
        <f t="shared" si="14"/>
        <v>0</v>
      </c>
      <c r="X29" s="3">
        <f t="shared" si="14"/>
        <v>0</v>
      </c>
      <c r="Y29" s="3">
        <f aca="true" t="shared" si="15" ref="Y29:AH29">Y22-Y23</f>
        <v>0</v>
      </c>
      <c r="Z29" s="3">
        <f t="shared" si="15"/>
        <v>0</v>
      </c>
      <c r="AA29" s="3">
        <f t="shared" si="15"/>
        <v>0</v>
      </c>
      <c r="AB29" s="3">
        <f t="shared" si="15"/>
        <v>0</v>
      </c>
      <c r="AC29" s="3">
        <f t="shared" si="15"/>
        <v>0</v>
      </c>
      <c r="AD29" s="3">
        <f t="shared" si="15"/>
        <v>0</v>
      </c>
      <c r="AE29" s="3">
        <f t="shared" si="15"/>
        <v>0</v>
      </c>
      <c r="AF29" s="3">
        <f t="shared" si="15"/>
        <v>0</v>
      </c>
      <c r="AG29" s="3">
        <f t="shared" si="15"/>
        <v>0</v>
      </c>
      <c r="AH29" s="3">
        <f t="shared" si="15"/>
        <v>0</v>
      </c>
    </row>
    <row r="30" spans="3:34" ht="12.75">
      <c r="C30" s="1" t="s">
        <v>14</v>
      </c>
      <c r="D30" s="1"/>
      <c r="E30" s="2">
        <f>SUM(E28:E29)</f>
        <v>561000</v>
      </c>
      <c r="F30" s="2">
        <f aca="true" t="shared" si="16" ref="F30:S30">SUM(F28:F29)</f>
        <v>543000</v>
      </c>
      <c r="G30" s="2">
        <f t="shared" si="16"/>
        <v>525000</v>
      </c>
      <c r="H30" s="2">
        <f t="shared" si="16"/>
        <v>507000</v>
      </c>
      <c r="I30" s="2">
        <f t="shared" si="16"/>
        <v>489000</v>
      </c>
      <c r="J30" s="2">
        <f t="shared" si="16"/>
        <v>471000</v>
      </c>
      <c r="K30" s="2">
        <f t="shared" si="16"/>
        <v>453000</v>
      </c>
      <c r="L30" s="2">
        <f t="shared" si="16"/>
        <v>435000</v>
      </c>
      <c r="M30" s="2">
        <f t="shared" si="16"/>
        <v>417000</v>
      </c>
      <c r="N30" s="2">
        <f t="shared" si="16"/>
        <v>399000</v>
      </c>
      <c r="O30" s="2">
        <f t="shared" si="16"/>
        <v>381000</v>
      </c>
      <c r="P30" s="2">
        <f t="shared" si="16"/>
        <v>363000</v>
      </c>
      <c r="Q30" s="2">
        <f t="shared" si="16"/>
        <v>345000</v>
      </c>
      <c r="R30" s="2">
        <f t="shared" si="16"/>
        <v>327000</v>
      </c>
      <c r="S30" s="2">
        <f t="shared" si="16"/>
        <v>309000</v>
      </c>
      <c r="T30" s="2">
        <f>SUM(T28:T29)</f>
        <v>0</v>
      </c>
      <c r="U30" s="2">
        <f>SUM(U28:U29)</f>
        <v>0</v>
      </c>
      <c r="V30" s="2">
        <f>SUM(V28:V29)</f>
        <v>0</v>
      </c>
      <c r="W30" s="2">
        <f>SUM(W28:W29)</f>
        <v>0</v>
      </c>
      <c r="X30" s="2">
        <f>SUM(X28:X29)</f>
        <v>0</v>
      </c>
      <c r="Y30" s="2">
        <f aca="true" t="shared" si="17" ref="Y30:AH30">SUM(Y28:Y29)</f>
        <v>0</v>
      </c>
      <c r="Z30" s="2">
        <f t="shared" si="17"/>
        <v>0</v>
      </c>
      <c r="AA30" s="2">
        <f t="shared" si="17"/>
        <v>0</v>
      </c>
      <c r="AB30" s="2">
        <f t="shared" si="17"/>
        <v>0</v>
      </c>
      <c r="AC30" s="2">
        <f t="shared" si="17"/>
        <v>0</v>
      </c>
      <c r="AD30" s="2">
        <f t="shared" si="17"/>
        <v>0</v>
      </c>
      <c r="AE30" s="2">
        <f t="shared" si="17"/>
        <v>0</v>
      </c>
      <c r="AF30" s="2">
        <f t="shared" si="17"/>
        <v>0</v>
      </c>
      <c r="AG30" s="2">
        <f t="shared" si="17"/>
        <v>0</v>
      </c>
      <c r="AH30" s="2">
        <f t="shared" si="17"/>
        <v>0</v>
      </c>
    </row>
    <row r="31" ht="12.75">
      <c r="E31" s="5"/>
    </row>
    <row r="32" spans="3:34" ht="12.75">
      <c r="C32" t="s">
        <v>11</v>
      </c>
      <c r="E32" s="4">
        <v>1</v>
      </c>
      <c r="F32" s="4">
        <f>E32/(1+$D$6)</f>
        <v>0.9433962264150942</v>
      </c>
      <c r="G32" s="4">
        <f aca="true" t="shared" si="18" ref="G32:X32">F32/(1+$D$6)</f>
        <v>0.8899964400142398</v>
      </c>
      <c r="H32" s="4">
        <f t="shared" si="18"/>
        <v>0.8396192830323017</v>
      </c>
      <c r="I32" s="4">
        <f t="shared" si="18"/>
        <v>0.7920936632380204</v>
      </c>
      <c r="J32" s="4">
        <f t="shared" si="18"/>
        <v>0.747258172866057</v>
      </c>
      <c r="K32" s="4">
        <f t="shared" si="18"/>
        <v>0.7049605404396764</v>
      </c>
      <c r="L32" s="4">
        <f t="shared" si="18"/>
        <v>0.6650571136223362</v>
      </c>
      <c r="M32" s="4">
        <f t="shared" si="18"/>
        <v>0.6274123713418266</v>
      </c>
      <c r="N32" s="4">
        <f t="shared" si="18"/>
        <v>0.5918984635300251</v>
      </c>
      <c r="O32" s="4">
        <f t="shared" si="18"/>
        <v>0.558394776915118</v>
      </c>
      <c r="P32" s="4">
        <f t="shared" si="18"/>
        <v>0.5267875253916207</v>
      </c>
      <c r="Q32" s="4">
        <f t="shared" si="18"/>
        <v>0.4969693635770006</v>
      </c>
      <c r="R32" s="4">
        <f t="shared" si="18"/>
        <v>0.4688390222424534</v>
      </c>
      <c r="S32" s="4">
        <f t="shared" si="18"/>
        <v>0.442300964379673</v>
      </c>
      <c r="T32" s="4">
        <f t="shared" si="18"/>
        <v>0.41726506073554054</v>
      </c>
      <c r="U32" s="4">
        <f t="shared" si="18"/>
        <v>0.39364628371277405</v>
      </c>
      <c r="V32" s="4">
        <f t="shared" si="18"/>
        <v>0.3713644185969566</v>
      </c>
      <c r="W32" s="4">
        <f t="shared" si="18"/>
        <v>0.35034379112920433</v>
      </c>
      <c r="X32" s="4">
        <f t="shared" si="18"/>
        <v>0.33051301049924936</v>
      </c>
      <c r="Y32" s="4">
        <f aca="true" t="shared" si="19" ref="Y32:AH32">X32/(1+$D$6)</f>
        <v>0.3118047268860843</v>
      </c>
      <c r="Z32" s="4">
        <f t="shared" si="19"/>
        <v>0.294155402722721</v>
      </c>
      <c r="AA32" s="4">
        <f t="shared" si="19"/>
        <v>0.27750509690822733</v>
      </c>
      <c r="AB32" s="4">
        <f t="shared" si="19"/>
        <v>0.26179726123417674</v>
      </c>
      <c r="AC32" s="4">
        <f t="shared" si="19"/>
        <v>0.246978548334129</v>
      </c>
      <c r="AD32" s="4">
        <f t="shared" si="19"/>
        <v>0.23299863050389527</v>
      </c>
      <c r="AE32" s="4">
        <f t="shared" si="19"/>
        <v>0.2198100287772597</v>
      </c>
      <c r="AF32" s="4">
        <f t="shared" si="19"/>
        <v>0.20736795167666008</v>
      </c>
      <c r="AG32" s="4">
        <f t="shared" si="19"/>
        <v>0.19563014309118876</v>
      </c>
      <c r="AH32" s="4">
        <f t="shared" si="19"/>
        <v>0.1845567387652724</v>
      </c>
    </row>
    <row r="33" spans="3:34" ht="12.75">
      <c r="C33" t="s">
        <v>12</v>
      </c>
      <c r="E33" s="3">
        <f>E30*E32</f>
        <v>561000</v>
      </c>
      <c r="F33" s="3">
        <f>F30*F32</f>
        <v>512264.15094339615</v>
      </c>
      <c r="G33" s="3">
        <f aca="true" t="shared" si="20" ref="G33:X33">G30*G32</f>
        <v>467248.1310074759</v>
      </c>
      <c r="H33" s="3">
        <f t="shared" si="20"/>
        <v>425686.976497377</v>
      </c>
      <c r="I33" s="3">
        <f t="shared" si="20"/>
        <v>387333.801323392</v>
      </c>
      <c r="J33" s="3">
        <f t="shared" si="20"/>
        <v>351958.59941991285</v>
      </c>
      <c r="K33" s="3">
        <f t="shared" si="20"/>
        <v>319347.1248191734</v>
      </c>
      <c r="L33" s="3">
        <f t="shared" si="20"/>
        <v>289299.84442571626</v>
      </c>
      <c r="M33" s="3">
        <f t="shared" si="20"/>
        <v>261630.9588495417</v>
      </c>
      <c r="N33" s="3">
        <f t="shared" si="20"/>
        <v>236167.48694848001</v>
      </c>
      <c r="O33" s="3">
        <f t="shared" si="20"/>
        <v>212748.41000465993</v>
      </c>
      <c r="P33" s="3">
        <f t="shared" si="20"/>
        <v>191223.8717171583</v>
      </c>
      <c r="Q33" s="3">
        <f t="shared" si="20"/>
        <v>171454.4304340652</v>
      </c>
      <c r="R33" s="3">
        <f t="shared" si="20"/>
        <v>153310.36027328225</v>
      </c>
      <c r="S33" s="3">
        <f t="shared" si="20"/>
        <v>136670.99799331895</v>
      </c>
      <c r="T33" s="3">
        <f t="shared" si="20"/>
        <v>0</v>
      </c>
      <c r="U33" s="3">
        <f t="shared" si="20"/>
        <v>0</v>
      </c>
      <c r="V33" s="3">
        <f t="shared" si="20"/>
        <v>0</v>
      </c>
      <c r="W33" s="3">
        <f t="shared" si="20"/>
        <v>0</v>
      </c>
      <c r="X33" s="3">
        <f t="shared" si="20"/>
        <v>0</v>
      </c>
      <c r="Y33" s="3">
        <f aca="true" t="shared" si="21" ref="Y33:AH33">Y30*Y32</f>
        <v>0</v>
      </c>
      <c r="Z33" s="3">
        <f t="shared" si="21"/>
        <v>0</v>
      </c>
      <c r="AA33" s="3">
        <f t="shared" si="21"/>
        <v>0</v>
      </c>
      <c r="AB33" s="3">
        <f t="shared" si="21"/>
        <v>0</v>
      </c>
      <c r="AC33" s="3">
        <f t="shared" si="21"/>
        <v>0</v>
      </c>
      <c r="AD33" s="3">
        <f t="shared" si="21"/>
        <v>0</v>
      </c>
      <c r="AE33" s="3">
        <f t="shared" si="21"/>
        <v>0</v>
      </c>
      <c r="AF33" s="3">
        <f t="shared" si="21"/>
        <v>0</v>
      </c>
      <c r="AG33" s="3">
        <f t="shared" si="21"/>
        <v>0</v>
      </c>
      <c r="AH33" s="3">
        <f t="shared" si="21"/>
        <v>0</v>
      </c>
    </row>
    <row r="34" ht="5.25" customHeight="1"/>
    <row r="35" spans="3:4" ht="12.75">
      <c r="C35" t="s">
        <v>18</v>
      </c>
      <c r="D35" s="3">
        <f>SUM($E$33:$AH$33)</f>
        <v>4677345.144656951</v>
      </c>
    </row>
    <row r="36" spans="3:4" ht="12.75">
      <c r="C36" t="s">
        <v>13</v>
      </c>
      <c r="D36" s="9">
        <f>$D$35/SUMPRODUCT($E$32:$AH$32,$E$18:$AH$18)</f>
        <v>454332.4377989073</v>
      </c>
    </row>
    <row r="37" ht="4.5" customHeight="1">
      <c r="D37" s="8"/>
    </row>
    <row r="38" spans="3:34" ht="12.75">
      <c r="C38" s="1" t="s">
        <v>15</v>
      </c>
      <c r="E38" s="2">
        <f>$D$36*E18</f>
        <v>454332.4377989073</v>
      </c>
      <c r="F38" s="2">
        <f aca="true" t="shared" si="22" ref="F38:AH38">$D$36*F18</f>
        <v>454332.4377989073</v>
      </c>
      <c r="G38" s="2">
        <f t="shared" si="22"/>
        <v>454332.4377989073</v>
      </c>
      <c r="H38" s="2">
        <f t="shared" si="22"/>
        <v>454332.4377989073</v>
      </c>
      <c r="I38" s="2">
        <f t="shared" si="22"/>
        <v>454332.4377989073</v>
      </c>
      <c r="J38" s="2">
        <f t="shared" si="22"/>
        <v>454332.4377989073</v>
      </c>
      <c r="K38" s="2">
        <f t="shared" si="22"/>
        <v>454332.4377989073</v>
      </c>
      <c r="L38" s="2">
        <f t="shared" si="22"/>
        <v>454332.4377989073</v>
      </c>
      <c r="M38" s="2">
        <f t="shared" si="22"/>
        <v>454332.4377989073</v>
      </c>
      <c r="N38" s="2">
        <f t="shared" si="22"/>
        <v>454332.4377989073</v>
      </c>
      <c r="O38" s="2">
        <f t="shared" si="22"/>
        <v>454332.4377989073</v>
      </c>
      <c r="P38" s="2">
        <f t="shared" si="22"/>
        <v>454332.4377989073</v>
      </c>
      <c r="Q38" s="2">
        <f t="shared" si="22"/>
        <v>454332.4377989073</v>
      </c>
      <c r="R38" s="2">
        <f t="shared" si="22"/>
        <v>454332.4377989073</v>
      </c>
      <c r="S38" s="2">
        <f t="shared" si="22"/>
        <v>454332.4377989073</v>
      </c>
      <c r="T38" s="2">
        <f t="shared" si="22"/>
        <v>0</v>
      </c>
      <c r="U38" s="2">
        <f t="shared" si="22"/>
        <v>0</v>
      </c>
      <c r="V38" s="2">
        <f t="shared" si="22"/>
        <v>0</v>
      </c>
      <c r="W38" s="2">
        <f t="shared" si="22"/>
        <v>0</v>
      </c>
      <c r="X38" s="2">
        <f t="shared" si="22"/>
        <v>0</v>
      </c>
      <c r="Y38" s="2">
        <f t="shared" si="22"/>
        <v>0</v>
      </c>
      <c r="Z38" s="2">
        <f t="shared" si="22"/>
        <v>0</v>
      </c>
      <c r="AA38" s="2">
        <f t="shared" si="22"/>
        <v>0</v>
      </c>
      <c r="AB38" s="2">
        <f t="shared" si="22"/>
        <v>0</v>
      </c>
      <c r="AC38" s="2">
        <f t="shared" si="22"/>
        <v>0</v>
      </c>
      <c r="AD38" s="2">
        <f t="shared" si="22"/>
        <v>0</v>
      </c>
      <c r="AE38" s="2">
        <f t="shared" si="22"/>
        <v>0</v>
      </c>
      <c r="AF38" s="2">
        <f t="shared" si="22"/>
        <v>0</v>
      </c>
      <c r="AG38" s="2">
        <f t="shared" si="22"/>
        <v>0</v>
      </c>
      <c r="AH38" s="2">
        <f t="shared" si="22"/>
        <v>0</v>
      </c>
    </row>
    <row r="40" spans="3:34" ht="12.75">
      <c r="C40" t="s">
        <v>16</v>
      </c>
      <c r="E40" s="16">
        <f>E11</f>
        <v>4000</v>
      </c>
      <c r="F40" s="16">
        <f aca="true" t="shared" si="23" ref="F40:AH40">F11</f>
        <v>4000</v>
      </c>
      <c r="G40" s="16">
        <f t="shared" si="23"/>
        <v>4000</v>
      </c>
      <c r="H40" s="16">
        <f t="shared" si="23"/>
        <v>4000</v>
      </c>
      <c r="I40" s="16">
        <f t="shared" si="23"/>
        <v>4000</v>
      </c>
      <c r="J40" s="16">
        <f t="shared" si="23"/>
        <v>4000</v>
      </c>
      <c r="K40" s="16">
        <f t="shared" si="23"/>
        <v>24000</v>
      </c>
      <c r="L40" s="16">
        <f t="shared" si="23"/>
        <v>4000</v>
      </c>
      <c r="M40" s="16">
        <f t="shared" si="23"/>
        <v>4000</v>
      </c>
      <c r="N40" s="16">
        <f t="shared" si="23"/>
        <v>4000</v>
      </c>
      <c r="O40" s="16">
        <f t="shared" si="23"/>
        <v>4000</v>
      </c>
      <c r="P40" s="16">
        <f t="shared" si="23"/>
        <v>4000</v>
      </c>
      <c r="Q40" s="16">
        <f t="shared" si="23"/>
        <v>4000</v>
      </c>
      <c r="R40" s="16">
        <f t="shared" si="23"/>
        <v>24000</v>
      </c>
      <c r="S40" s="16">
        <f t="shared" si="23"/>
        <v>4000</v>
      </c>
      <c r="T40" s="16">
        <f t="shared" si="23"/>
        <v>0</v>
      </c>
      <c r="U40" s="16">
        <f t="shared" si="23"/>
        <v>0</v>
      </c>
      <c r="V40" s="16">
        <f t="shared" si="23"/>
        <v>0</v>
      </c>
      <c r="W40" s="16">
        <f t="shared" si="23"/>
        <v>0</v>
      </c>
      <c r="X40" s="16">
        <f t="shared" si="23"/>
        <v>0</v>
      </c>
      <c r="Y40" s="16">
        <f t="shared" si="23"/>
        <v>0</v>
      </c>
      <c r="Z40" s="16">
        <f t="shared" si="23"/>
        <v>0</v>
      </c>
      <c r="AA40" s="16">
        <f t="shared" si="23"/>
        <v>0</v>
      </c>
      <c r="AB40" s="16">
        <f t="shared" si="23"/>
        <v>0</v>
      </c>
      <c r="AC40" s="16">
        <f t="shared" si="23"/>
        <v>0</v>
      </c>
      <c r="AD40" s="16">
        <f t="shared" si="23"/>
        <v>0</v>
      </c>
      <c r="AE40" s="16">
        <f t="shared" si="23"/>
        <v>0</v>
      </c>
      <c r="AF40" s="16">
        <f t="shared" si="23"/>
        <v>0</v>
      </c>
      <c r="AG40" s="16">
        <f t="shared" si="23"/>
        <v>0</v>
      </c>
      <c r="AH40" s="16">
        <f t="shared" si="23"/>
        <v>0</v>
      </c>
    </row>
    <row r="42" spans="3:34" ht="12.75">
      <c r="C42" t="s">
        <v>11</v>
      </c>
      <c r="E42" s="4">
        <f>E32</f>
        <v>1</v>
      </c>
      <c r="F42" s="4">
        <f aca="true" t="shared" si="24" ref="F42:AH42">F32</f>
        <v>0.9433962264150942</v>
      </c>
      <c r="G42" s="4">
        <f t="shared" si="24"/>
        <v>0.8899964400142398</v>
      </c>
      <c r="H42" s="4">
        <f t="shared" si="24"/>
        <v>0.8396192830323017</v>
      </c>
      <c r="I42" s="4">
        <f t="shared" si="24"/>
        <v>0.7920936632380204</v>
      </c>
      <c r="J42" s="4">
        <f t="shared" si="24"/>
        <v>0.747258172866057</v>
      </c>
      <c r="K42" s="4">
        <f t="shared" si="24"/>
        <v>0.7049605404396764</v>
      </c>
      <c r="L42" s="4">
        <f t="shared" si="24"/>
        <v>0.6650571136223362</v>
      </c>
      <c r="M42" s="4">
        <f t="shared" si="24"/>
        <v>0.6274123713418266</v>
      </c>
      <c r="N42" s="4">
        <f t="shared" si="24"/>
        <v>0.5918984635300251</v>
      </c>
      <c r="O42" s="4">
        <f t="shared" si="24"/>
        <v>0.558394776915118</v>
      </c>
      <c r="P42" s="4">
        <f t="shared" si="24"/>
        <v>0.5267875253916207</v>
      </c>
      <c r="Q42" s="4">
        <f t="shared" si="24"/>
        <v>0.4969693635770006</v>
      </c>
      <c r="R42" s="4">
        <f t="shared" si="24"/>
        <v>0.4688390222424534</v>
      </c>
      <c r="S42" s="4">
        <f t="shared" si="24"/>
        <v>0.442300964379673</v>
      </c>
      <c r="T42" s="4">
        <f t="shared" si="24"/>
        <v>0.41726506073554054</v>
      </c>
      <c r="U42" s="4">
        <f t="shared" si="24"/>
        <v>0.39364628371277405</v>
      </c>
      <c r="V42" s="4">
        <f t="shared" si="24"/>
        <v>0.3713644185969566</v>
      </c>
      <c r="W42" s="4">
        <f t="shared" si="24"/>
        <v>0.35034379112920433</v>
      </c>
      <c r="X42" s="4">
        <f t="shared" si="24"/>
        <v>0.33051301049924936</v>
      </c>
      <c r="Y42" s="4">
        <f t="shared" si="24"/>
        <v>0.3118047268860843</v>
      </c>
      <c r="Z42" s="4">
        <f t="shared" si="24"/>
        <v>0.294155402722721</v>
      </c>
      <c r="AA42" s="4">
        <f t="shared" si="24"/>
        <v>0.27750509690822733</v>
      </c>
      <c r="AB42" s="4">
        <f t="shared" si="24"/>
        <v>0.26179726123417674</v>
      </c>
      <c r="AC42" s="4">
        <f t="shared" si="24"/>
        <v>0.246978548334129</v>
      </c>
      <c r="AD42" s="4">
        <f t="shared" si="24"/>
        <v>0.23299863050389527</v>
      </c>
      <c r="AE42" s="4">
        <f t="shared" si="24"/>
        <v>0.2198100287772597</v>
      </c>
      <c r="AF42" s="4">
        <f t="shared" si="24"/>
        <v>0.20736795167666008</v>
      </c>
      <c r="AG42" s="4">
        <f t="shared" si="24"/>
        <v>0.19563014309118876</v>
      </c>
      <c r="AH42" s="4">
        <f t="shared" si="24"/>
        <v>0.1845567387652724</v>
      </c>
    </row>
    <row r="43" spans="3:34" ht="12.75">
      <c r="C43" t="s">
        <v>17</v>
      </c>
      <c r="E43" s="3">
        <f>E40*E42</f>
        <v>4000</v>
      </c>
      <c r="F43" s="3">
        <f>F40*F42</f>
        <v>3773.584905660377</v>
      </c>
      <c r="G43" s="3">
        <f aca="true" t="shared" si="25" ref="G43:AH43">G40*G42</f>
        <v>3559.9857600569594</v>
      </c>
      <c r="H43" s="3">
        <f t="shared" si="25"/>
        <v>3358.477132129207</v>
      </c>
      <c r="I43" s="3">
        <f t="shared" si="25"/>
        <v>3168.3746529520818</v>
      </c>
      <c r="J43" s="3">
        <f t="shared" si="25"/>
        <v>2989.032691464228</v>
      </c>
      <c r="K43" s="3">
        <f t="shared" si="25"/>
        <v>16919.05297055223</v>
      </c>
      <c r="L43" s="3">
        <f t="shared" si="25"/>
        <v>2660.228454489345</v>
      </c>
      <c r="M43" s="3">
        <f t="shared" si="25"/>
        <v>2509.649485367306</v>
      </c>
      <c r="N43" s="3">
        <f t="shared" si="25"/>
        <v>2367.5938541201003</v>
      </c>
      <c r="O43" s="3">
        <f t="shared" si="25"/>
        <v>2233.579107660472</v>
      </c>
      <c r="P43" s="3">
        <f t="shared" si="25"/>
        <v>2107.1501015664826</v>
      </c>
      <c r="Q43" s="3">
        <f t="shared" si="25"/>
        <v>1987.8774543080024</v>
      </c>
      <c r="R43" s="3">
        <f t="shared" si="25"/>
        <v>11252.13653381888</v>
      </c>
      <c r="S43" s="3">
        <f t="shared" si="25"/>
        <v>1769.2038575186918</v>
      </c>
      <c r="T43" s="3">
        <f t="shared" si="25"/>
        <v>0</v>
      </c>
      <c r="U43" s="3">
        <f t="shared" si="25"/>
        <v>0</v>
      </c>
      <c r="V43" s="3">
        <f t="shared" si="25"/>
        <v>0</v>
      </c>
      <c r="W43" s="3">
        <f t="shared" si="25"/>
        <v>0</v>
      </c>
      <c r="X43" s="3">
        <f t="shared" si="25"/>
        <v>0</v>
      </c>
      <c r="Y43" s="3">
        <f t="shared" si="25"/>
        <v>0</v>
      </c>
      <c r="Z43" s="3">
        <f t="shared" si="25"/>
        <v>0</v>
      </c>
      <c r="AA43" s="3">
        <f t="shared" si="25"/>
        <v>0</v>
      </c>
      <c r="AB43" s="3">
        <f t="shared" si="25"/>
        <v>0</v>
      </c>
      <c r="AC43" s="3">
        <f t="shared" si="25"/>
        <v>0</v>
      </c>
      <c r="AD43" s="3">
        <f t="shared" si="25"/>
        <v>0</v>
      </c>
      <c r="AE43" s="3">
        <f t="shared" si="25"/>
        <v>0</v>
      </c>
      <c r="AF43" s="3">
        <f t="shared" si="25"/>
        <v>0</v>
      </c>
      <c r="AG43" s="3">
        <f t="shared" si="25"/>
        <v>0</v>
      </c>
      <c r="AH43" s="3">
        <f t="shared" si="25"/>
        <v>0</v>
      </c>
    </row>
    <row r="44" ht="4.5" customHeight="1"/>
    <row r="45" spans="3:4" ht="12.75">
      <c r="C45" t="s">
        <v>19</v>
      </c>
      <c r="D45" s="3">
        <f>SUM($E$43:$AH$43)</f>
        <v>64655.92696166437</v>
      </c>
    </row>
    <row r="46" spans="3:4" ht="12.75">
      <c r="C46" t="s">
        <v>20</v>
      </c>
      <c r="D46" s="9">
        <f>$D$45/SUMPRODUCT($E$42:$AH$42,$E$18:$AH$18)</f>
        <v>6280.332967986594</v>
      </c>
    </row>
    <row r="47" ht="4.5" customHeight="1"/>
    <row r="48" spans="3:34" ht="12.75">
      <c r="C48" s="1" t="s">
        <v>21</v>
      </c>
      <c r="E48" s="2">
        <f>$D$46*E18</f>
        <v>6280.332967986594</v>
      </c>
      <c r="F48" s="2">
        <f aca="true" t="shared" si="26" ref="F48:AH48">$D$46*F18</f>
        <v>6280.332967986594</v>
      </c>
      <c r="G48" s="2">
        <f t="shared" si="26"/>
        <v>6280.332967986594</v>
      </c>
      <c r="H48" s="2">
        <f t="shared" si="26"/>
        <v>6280.332967986594</v>
      </c>
      <c r="I48" s="2">
        <f t="shared" si="26"/>
        <v>6280.332967986594</v>
      </c>
      <c r="J48" s="2">
        <f t="shared" si="26"/>
        <v>6280.332967986594</v>
      </c>
      <c r="K48" s="2">
        <f t="shared" si="26"/>
        <v>6280.332967986594</v>
      </c>
      <c r="L48" s="2">
        <f t="shared" si="26"/>
        <v>6280.332967986594</v>
      </c>
      <c r="M48" s="2">
        <f t="shared" si="26"/>
        <v>6280.332967986594</v>
      </c>
      <c r="N48" s="2">
        <f t="shared" si="26"/>
        <v>6280.332967986594</v>
      </c>
      <c r="O48" s="2">
        <f t="shared" si="26"/>
        <v>6280.332967986594</v>
      </c>
      <c r="P48" s="2">
        <f t="shared" si="26"/>
        <v>6280.332967986594</v>
      </c>
      <c r="Q48" s="2">
        <f t="shared" si="26"/>
        <v>6280.332967986594</v>
      </c>
      <c r="R48" s="2">
        <f t="shared" si="26"/>
        <v>6280.332967986594</v>
      </c>
      <c r="S48" s="2">
        <f t="shared" si="26"/>
        <v>6280.332967986594</v>
      </c>
      <c r="T48" s="2">
        <f t="shared" si="26"/>
        <v>0</v>
      </c>
      <c r="U48" s="2">
        <f t="shared" si="26"/>
        <v>0</v>
      </c>
      <c r="V48" s="2">
        <f t="shared" si="26"/>
        <v>0</v>
      </c>
      <c r="W48" s="2">
        <f t="shared" si="26"/>
        <v>0</v>
      </c>
      <c r="X48" s="2">
        <f t="shared" si="26"/>
        <v>0</v>
      </c>
      <c r="Y48" s="2">
        <f t="shared" si="26"/>
        <v>0</v>
      </c>
      <c r="Z48" s="2">
        <f t="shared" si="26"/>
        <v>0</v>
      </c>
      <c r="AA48" s="2">
        <f t="shared" si="26"/>
        <v>0</v>
      </c>
      <c r="AB48" s="2">
        <f t="shared" si="26"/>
        <v>0</v>
      </c>
      <c r="AC48" s="2">
        <f t="shared" si="26"/>
        <v>0</v>
      </c>
      <c r="AD48" s="2">
        <f t="shared" si="26"/>
        <v>0</v>
      </c>
      <c r="AE48" s="2">
        <f t="shared" si="26"/>
        <v>0</v>
      </c>
      <c r="AF48" s="2">
        <f t="shared" si="26"/>
        <v>0</v>
      </c>
      <c r="AG48" s="2">
        <f t="shared" si="26"/>
        <v>0</v>
      </c>
      <c r="AH48" s="2">
        <f t="shared" si="26"/>
        <v>0</v>
      </c>
    </row>
    <row r="49" spans="2:34" ht="12.7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1" ht="15.75">
      <c r="B51" s="17" t="s">
        <v>22</v>
      </c>
    </row>
    <row r="52" ht="12.75">
      <c r="C52" s="14"/>
    </row>
    <row r="53" spans="3:34" ht="12.75">
      <c r="C53" s="19" t="s">
        <v>26</v>
      </c>
      <c r="D53" s="19"/>
      <c r="E53" s="7">
        <f>E30</f>
        <v>561000</v>
      </c>
      <c r="F53" s="7">
        <f aca="true" t="shared" si="27" ref="F53:AH53">F30</f>
        <v>543000</v>
      </c>
      <c r="G53" s="7">
        <f t="shared" si="27"/>
        <v>525000</v>
      </c>
      <c r="H53" s="7">
        <f t="shared" si="27"/>
        <v>507000</v>
      </c>
      <c r="I53" s="7">
        <f t="shared" si="27"/>
        <v>489000</v>
      </c>
      <c r="J53" s="7">
        <f t="shared" si="27"/>
        <v>471000</v>
      </c>
      <c r="K53" s="7">
        <f t="shared" si="27"/>
        <v>453000</v>
      </c>
      <c r="L53" s="7">
        <f t="shared" si="27"/>
        <v>435000</v>
      </c>
      <c r="M53" s="7">
        <f t="shared" si="27"/>
        <v>417000</v>
      </c>
      <c r="N53" s="7">
        <f t="shared" si="27"/>
        <v>399000</v>
      </c>
      <c r="O53" s="7">
        <f t="shared" si="27"/>
        <v>381000</v>
      </c>
      <c r="P53" s="7">
        <f t="shared" si="27"/>
        <v>363000</v>
      </c>
      <c r="Q53" s="7">
        <f t="shared" si="27"/>
        <v>345000</v>
      </c>
      <c r="R53" s="7">
        <f t="shared" si="27"/>
        <v>327000</v>
      </c>
      <c r="S53" s="7">
        <f t="shared" si="27"/>
        <v>309000</v>
      </c>
      <c r="T53" s="7">
        <f t="shared" si="27"/>
        <v>0</v>
      </c>
      <c r="U53" s="7">
        <f t="shared" si="27"/>
        <v>0</v>
      </c>
      <c r="V53" s="7">
        <f t="shared" si="27"/>
        <v>0</v>
      </c>
      <c r="W53" s="7">
        <f t="shared" si="27"/>
        <v>0</v>
      </c>
      <c r="X53" s="7">
        <f t="shared" si="27"/>
        <v>0</v>
      </c>
      <c r="Y53" s="7">
        <f t="shared" si="27"/>
        <v>0</v>
      </c>
      <c r="Z53" s="7">
        <f t="shared" si="27"/>
        <v>0</v>
      </c>
      <c r="AA53" s="7">
        <f t="shared" si="27"/>
        <v>0</v>
      </c>
      <c r="AB53" s="7">
        <f t="shared" si="27"/>
        <v>0</v>
      </c>
      <c r="AC53" s="7">
        <f t="shared" si="27"/>
        <v>0</v>
      </c>
      <c r="AD53" s="7">
        <f t="shared" si="27"/>
        <v>0</v>
      </c>
      <c r="AE53" s="7">
        <f t="shared" si="27"/>
        <v>0</v>
      </c>
      <c r="AF53" s="7">
        <f t="shared" si="27"/>
        <v>0</v>
      </c>
      <c r="AG53" s="7">
        <f t="shared" si="27"/>
        <v>0</v>
      </c>
      <c r="AH53" s="7">
        <f t="shared" si="27"/>
        <v>0</v>
      </c>
    </row>
    <row r="54" spans="3:34" ht="12.75">
      <c r="C54" s="19" t="s">
        <v>27</v>
      </c>
      <c r="D54" s="19"/>
      <c r="E54" s="7">
        <f>E38</f>
        <v>454332.4377989073</v>
      </c>
      <c r="F54" s="7">
        <f aca="true" t="shared" si="28" ref="F54:AH54">F38</f>
        <v>454332.4377989073</v>
      </c>
      <c r="G54" s="7">
        <f t="shared" si="28"/>
        <v>454332.4377989073</v>
      </c>
      <c r="H54" s="7">
        <f t="shared" si="28"/>
        <v>454332.4377989073</v>
      </c>
      <c r="I54" s="7">
        <f t="shared" si="28"/>
        <v>454332.4377989073</v>
      </c>
      <c r="J54" s="7">
        <f t="shared" si="28"/>
        <v>454332.4377989073</v>
      </c>
      <c r="K54" s="7">
        <f t="shared" si="28"/>
        <v>454332.4377989073</v>
      </c>
      <c r="L54" s="7">
        <f t="shared" si="28"/>
        <v>454332.4377989073</v>
      </c>
      <c r="M54" s="7">
        <f t="shared" si="28"/>
        <v>454332.4377989073</v>
      </c>
      <c r="N54" s="7">
        <f t="shared" si="28"/>
        <v>454332.4377989073</v>
      </c>
      <c r="O54" s="7">
        <f t="shared" si="28"/>
        <v>454332.4377989073</v>
      </c>
      <c r="P54" s="7">
        <f t="shared" si="28"/>
        <v>454332.4377989073</v>
      </c>
      <c r="Q54" s="7">
        <f t="shared" si="28"/>
        <v>454332.4377989073</v>
      </c>
      <c r="R54" s="7">
        <f t="shared" si="28"/>
        <v>454332.4377989073</v>
      </c>
      <c r="S54" s="7">
        <f t="shared" si="28"/>
        <v>454332.4377989073</v>
      </c>
      <c r="T54" s="7">
        <f t="shared" si="28"/>
        <v>0</v>
      </c>
      <c r="U54" s="7">
        <f t="shared" si="28"/>
        <v>0</v>
      </c>
      <c r="V54" s="7">
        <f t="shared" si="28"/>
        <v>0</v>
      </c>
      <c r="W54" s="7">
        <f t="shared" si="28"/>
        <v>0</v>
      </c>
      <c r="X54" s="7">
        <f t="shared" si="28"/>
        <v>0</v>
      </c>
      <c r="Y54" s="7">
        <f t="shared" si="28"/>
        <v>0</v>
      </c>
      <c r="Z54" s="7">
        <f t="shared" si="28"/>
        <v>0</v>
      </c>
      <c r="AA54" s="7">
        <f t="shared" si="28"/>
        <v>0</v>
      </c>
      <c r="AB54" s="7">
        <f t="shared" si="28"/>
        <v>0</v>
      </c>
      <c r="AC54" s="7">
        <f t="shared" si="28"/>
        <v>0</v>
      </c>
      <c r="AD54" s="7">
        <f t="shared" si="28"/>
        <v>0</v>
      </c>
      <c r="AE54" s="7">
        <f t="shared" si="28"/>
        <v>0</v>
      </c>
      <c r="AF54" s="7">
        <f t="shared" si="28"/>
        <v>0</v>
      </c>
      <c r="AG54" s="7">
        <f t="shared" si="28"/>
        <v>0</v>
      </c>
      <c r="AH54" s="7">
        <f t="shared" si="28"/>
        <v>0</v>
      </c>
    </row>
    <row r="55" spans="3:34" ht="4.5" customHeight="1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3:34" ht="12.75">
      <c r="C56" s="19" t="s">
        <v>28</v>
      </c>
      <c r="D56" s="19"/>
      <c r="E56" s="7">
        <f>E48</f>
        <v>6280.332967986594</v>
      </c>
      <c r="F56" s="7">
        <f aca="true" t="shared" si="29" ref="F56:AH56">F48</f>
        <v>6280.332967986594</v>
      </c>
      <c r="G56" s="7">
        <f t="shared" si="29"/>
        <v>6280.332967986594</v>
      </c>
      <c r="H56" s="7">
        <f t="shared" si="29"/>
        <v>6280.332967986594</v>
      </c>
      <c r="I56" s="7">
        <f t="shared" si="29"/>
        <v>6280.332967986594</v>
      </c>
      <c r="J56" s="7">
        <f t="shared" si="29"/>
        <v>6280.332967986594</v>
      </c>
      <c r="K56" s="7">
        <f t="shared" si="29"/>
        <v>6280.332967986594</v>
      </c>
      <c r="L56" s="7">
        <f t="shared" si="29"/>
        <v>6280.332967986594</v>
      </c>
      <c r="M56" s="7">
        <f t="shared" si="29"/>
        <v>6280.332967986594</v>
      </c>
      <c r="N56" s="7">
        <f t="shared" si="29"/>
        <v>6280.332967986594</v>
      </c>
      <c r="O56" s="7">
        <f t="shared" si="29"/>
        <v>6280.332967986594</v>
      </c>
      <c r="P56" s="7">
        <f t="shared" si="29"/>
        <v>6280.332967986594</v>
      </c>
      <c r="Q56" s="7">
        <f t="shared" si="29"/>
        <v>6280.332967986594</v>
      </c>
      <c r="R56" s="7">
        <f t="shared" si="29"/>
        <v>6280.332967986594</v>
      </c>
      <c r="S56" s="7">
        <f t="shared" si="29"/>
        <v>6280.332967986594</v>
      </c>
      <c r="T56" s="7">
        <f t="shared" si="29"/>
        <v>0</v>
      </c>
      <c r="U56" s="7">
        <f t="shared" si="29"/>
        <v>0</v>
      </c>
      <c r="V56" s="7">
        <f t="shared" si="29"/>
        <v>0</v>
      </c>
      <c r="W56" s="7">
        <f t="shared" si="29"/>
        <v>0</v>
      </c>
      <c r="X56" s="7">
        <f t="shared" si="29"/>
        <v>0</v>
      </c>
      <c r="Y56" s="7">
        <f t="shared" si="29"/>
        <v>0</v>
      </c>
      <c r="Z56" s="7">
        <f t="shared" si="29"/>
        <v>0</v>
      </c>
      <c r="AA56" s="7">
        <f t="shared" si="29"/>
        <v>0</v>
      </c>
      <c r="AB56" s="7">
        <f t="shared" si="29"/>
        <v>0</v>
      </c>
      <c r="AC56" s="7">
        <f t="shared" si="29"/>
        <v>0</v>
      </c>
      <c r="AD56" s="7">
        <f t="shared" si="29"/>
        <v>0</v>
      </c>
      <c r="AE56" s="7">
        <f t="shared" si="29"/>
        <v>0</v>
      </c>
      <c r="AF56" s="7">
        <f t="shared" si="29"/>
        <v>0</v>
      </c>
      <c r="AG56" s="7">
        <f t="shared" si="29"/>
        <v>0</v>
      </c>
      <c r="AH56" s="7">
        <f t="shared" si="29"/>
        <v>0</v>
      </c>
    </row>
    <row r="57" spans="3:34" ht="4.5" customHeight="1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3:34" ht="12.75">
      <c r="C58" s="1" t="s">
        <v>29</v>
      </c>
      <c r="E58" s="2">
        <f>E53+E56</f>
        <v>567280.3329679866</v>
      </c>
      <c r="F58" s="2">
        <f aca="true" t="shared" si="30" ref="F58:AH58">F53+F56</f>
        <v>549280.3329679866</v>
      </c>
      <c r="G58" s="2">
        <f t="shared" si="30"/>
        <v>531280.3329679866</v>
      </c>
      <c r="H58" s="2">
        <f t="shared" si="30"/>
        <v>513280.3329679866</v>
      </c>
      <c r="I58" s="2">
        <f t="shared" si="30"/>
        <v>495280.3329679866</v>
      </c>
      <c r="J58" s="2">
        <f t="shared" si="30"/>
        <v>477280.3329679866</v>
      </c>
      <c r="K58" s="2">
        <f t="shared" si="30"/>
        <v>459280.3329679866</v>
      </c>
      <c r="L58" s="2">
        <f t="shared" si="30"/>
        <v>441280.3329679866</v>
      </c>
      <c r="M58" s="2">
        <f t="shared" si="30"/>
        <v>423280.3329679866</v>
      </c>
      <c r="N58" s="2">
        <f t="shared" si="30"/>
        <v>405280.3329679866</v>
      </c>
      <c r="O58" s="2">
        <f t="shared" si="30"/>
        <v>387280.3329679866</v>
      </c>
      <c r="P58" s="2">
        <f t="shared" si="30"/>
        <v>369280.3329679866</v>
      </c>
      <c r="Q58" s="2">
        <f t="shared" si="30"/>
        <v>351280.3329679866</v>
      </c>
      <c r="R58" s="2">
        <f t="shared" si="30"/>
        <v>333280.3329679866</v>
      </c>
      <c r="S58" s="2">
        <f t="shared" si="30"/>
        <v>315280.3329679866</v>
      </c>
      <c r="T58" s="2">
        <f t="shared" si="30"/>
        <v>0</v>
      </c>
      <c r="U58" s="2">
        <f t="shared" si="30"/>
        <v>0</v>
      </c>
      <c r="V58" s="2">
        <f t="shared" si="30"/>
        <v>0</v>
      </c>
      <c r="W58" s="2">
        <f t="shared" si="30"/>
        <v>0</v>
      </c>
      <c r="X58" s="2">
        <f t="shared" si="30"/>
        <v>0</v>
      </c>
      <c r="Y58" s="2">
        <f t="shared" si="30"/>
        <v>0</v>
      </c>
      <c r="Z58" s="2">
        <f t="shared" si="30"/>
        <v>0</v>
      </c>
      <c r="AA58" s="2">
        <f t="shared" si="30"/>
        <v>0</v>
      </c>
      <c r="AB58" s="2">
        <f t="shared" si="30"/>
        <v>0</v>
      </c>
      <c r="AC58" s="2">
        <f t="shared" si="30"/>
        <v>0</v>
      </c>
      <c r="AD58" s="2">
        <f t="shared" si="30"/>
        <v>0</v>
      </c>
      <c r="AE58" s="2">
        <f t="shared" si="30"/>
        <v>0</v>
      </c>
      <c r="AF58" s="2">
        <f t="shared" si="30"/>
        <v>0</v>
      </c>
      <c r="AG58" s="2">
        <f t="shared" si="30"/>
        <v>0</v>
      </c>
      <c r="AH58" s="2">
        <f t="shared" si="30"/>
        <v>0</v>
      </c>
    </row>
    <row r="59" spans="3:34" ht="4.5" customHeight="1">
      <c r="C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3:34" ht="12.75">
      <c r="C60" s="1" t="s">
        <v>30</v>
      </c>
      <c r="E60" s="2">
        <f>E54+E56</f>
        <v>460612.77076689387</v>
      </c>
      <c r="F60" s="2">
        <f aca="true" t="shared" si="31" ref="F60:AH60">F54+F56</f>
        <v>460612.77076689387</v>
      </c>
      <c r="G60" s="2">
        <f t="shared" si="31"/>
        <v>460612.77076689387</v>
      </c>
      <c r="H60" s="2">
        <f t="shared" si="31"/>
        <v>460612.77076689387</v>
      </c>
      <c r="I60" s="2">
        <f t="shared" si="31"/>
        <v>460612.77076689387</v>
      </c>
      <c r="J60" s="2">
        <f t="shared" si="31"/>
        <v>460612.77076689387</v>
      </c>
      <c r="K60" s="2">
        <f t="shared" si="31"/>
        <v>460612.77076689387</v>
      </c>
      <c r="L60" s="2">
        <f t="shared" si="31"/>
        <v>460612.77076689387</v>
      </c>
      <c r="M60" s="2">
        <f t="shared" si="31"/>
        <v>460612.77076689387</v>
      </c>
      <c r="N60" s="2">
        <f t="shared" si="31"/>
        <v>460612.77076689387</v>
      </c>
      <c r="O60" s="2">
        <f t="shared" si="31"/>
        <v>460612.77076689387</v>
      </c>
      <c r="P60" s="2">
        <f t="shared" si="31"/>
        <v>460612.77076689387</v>
      </c>
      <c r="Q60" s="2">
        <f t="shared" si="31"/>
        <v>460612.77076689387</v>
      </c>
      <c r="R60" s="2">
        <f t="shared" si="31"/>
        <v>460612.77076689387</v>
      </c>
      <c r="S60" s="2">
        <f t="shared" si="31"/>
        <v>460612.77076689387</v>
      </c>
      <c r="T60" s="2">
        <f t="shared" si="31"/>
        <v>0</v>
      </c>
      <c r="U60" s="2">
        <f t="shared" si="31"/>
        <v>0</v>
      </c>
      <c r="V60" s="2">
        <f t="shared" si="31"/>
        <v>0</v>
      </c>
      <c r="W60" s="2">
        <f t="shared" si="31"/>
        <v>0</v>
      </c>
      <c r="X60" s="2">
        <f t="shared" si="31"/>
        <v>0</v>
      </c>
      <c r="Y60" s="2">
        <f t="shared" si="31"/>
        <v>0</v>
      </c>
      <c r="Z60" s="2">
        <f t="shared" si="31"/>
        <v>0</v>
      </c>
      <c r="AA60" s="2">
        <f t="shared" si="31"/>
        <v>0</v>
      </c>
      <c r="AB60" s="2">
        <f t="shared" si="31"/>
        <v>0</v>
      </c>
      <c r="AC60" s="2">
        <f t="shared" si="31"/>
        <v>0</v>
      </c>
      <c r="AD60" s="2">
        <f t="shared" si="31"/>
        <v>0</v>
      </c>
      <c r="AE60" s="2">
        <f t="shared" si="31"/>
        <v>0</v>
      </c>
      <c r="AF60" s="2">
        <f t="shared" si="31"/>
        <v>0</v>
      </c>
      <c r="AG60" s="2">
        <f t="shared" si="31"/>
        <v>0</v>
      </c>
      <c r="AH60" s="2">
        <f t="shared" si="31"/>
        <v>0</v>
      </c>
    </row>
  </sheetData>
  <conditionalFormatting sqref="E22:AH23 E25:AH26 E28:AH30 E32:AH33 E38:AH38 E42:AH43 E40:AH40 E48:AH48 E11:AH11 E53:AH54 E56:AH56 E58:AH60">
    <cfRule type="expression" priority="1" dxfId="0" stopIfTrue="1">
      <formula>E$18=0</formula>
    </cfRule>
  </conditionalFormatting>
  <printOptions/>
  <pageMargins left="0.75" right="0.75" top="1" bottom="1" header="0.5" footer="0.5"/>
  <pageSetup fitToHeight="1" fitToWidth="1"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Rail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clittlewood</dc:creator>
  <cp:keywords/>
  <dc:description/>
  <cp:lastModifiedBy>clittlewood</cp:lastModifiedBy>
  <cp:lastPrinted>2009-01-19T11:14:38Z</cp:lastPrinted>
  <dcterms:created xsi:type="dcterms:W3CDTF">2008-05-06T07:52:42Z</dcterms:created>
  <dcterms:modified xsi:type="dcterms:W3CDTF">2009-03-05T12:39:53Z</dcterms:modified>
  <cp:category/>
  <cp:version/>
  <cp:contentType/>
  <cp:contentStatus/>
</cp:coreProperties>
</file>