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tabRatio="734" activeTab="0"/>
  </bookViews>
  <sheets>
    <sheet name="Internal reporting" sheetId="1" r:id="rId1"/>
    <sheet name="Drop down lists" sheetId="2" state="hidden" r:id="rId2"/>
  </sheets>
  <definedNames>
    <definedName name="_xlnm._FilterDatabase" localSheetId="1" hidden="1">'Drop down lists'!$A$1:$E$345</definedName>
    <definedName name="List_of_organisations">'Drop down lists'!$B$2:$B$257</definedName>
    <definedName name="Main_Department">'Drop down lists'!$A$2:$A$28</definedName>
    <definedName name="Month">'Drop down lists'!$D$2:$D$14</definedName>
    <definedName name="Organisation_Type">'Drop down lists'!$C$2:$C$7</definedName>
    <definedName name="Yes_No">'Drop down lists'!$E$2:$E$3</definedName>
  </definedNames>
  <calcPr fullCalcOnLoad="1"/>
</workbook>
</file>

<file path=xl/sharedStrings.xml><?xml version="1.0" encoding="utf-8"?>
<sst xmlns="http://schemas.openxmlformats.org/spreadsheetml/2006/main" count="354" uniqueCount="308">
  <si>
    <t>Non consolidated</t>
  </si>
  <si>
    <t>performance payments</t>
  </si>
  <si>
    <t>Employer pension</t>
  </si>
  <si>
    <t>contributions</t>
  </si>
  <si>
    <t>Employer national</t>
  </si>
  <si>
    <t>insurance contributions</t>
  </si>
  <si>
    <t>Total payroll</t>
  </si>
  <si>
    <t>bill for payroll staff</t>
  </si>
  <si>
    <t>Total non payroll</t>
  </si>
  <si>
    <t>(CCL) bill for staff</t>
  </si>
  <si>
    <t>Total monthly cost</t>
  </si>
  <si>
    <t>of consultants</t>
  </si>
  <si>
    <t>Total monthly cost of agency</t>
  </si>
  <si>
    <t>interim managers &amp; contractors</t>
  </si>
  <si>
    <t>Administrative Officers</t>
  </si>
  <si>
    <t>Executive 
Officers</t>
  </si>
  <si>
    <t>Senior Executive Officers</t>
  </si>
  <si>
    <t>Senior Civil Service</t>
  </si>
  <si>
    <t>Headcount</t>
  </si>
  <si>
    <t>Interim managers</t>
  </si>
  <si>
    <t>Grade 6/7</t>
  </si>
  <si>
    <t>Competition Commission</t>
  </si>
  <si>
    <t>Competition Service</t>
  </si>
  <si>
    <t>Consumer Focus</t>
  </si>
  <si>
    <t>Design Council</t>
  </si>
  <si>
    <t>East of England Development Agency</t>
  </si>
  <si>
    <t>Higher Education Funding Council for England</t>
  </si>
  <si>
    <t>Local Better Regulation Office</t>
  </si>
  <si>
    <t>Medical Research Council</t>
  </si>
  <si>
    <t>Natural Environment Research Council</t>
  </si>
  <si>
    <t>North West Development Agency</t>
  </si>
  <si>
    <t>One North East</t>
  </si>
  <si>
    <t>South East England Development Agency</t>
  </si>
  <si>
    <t>Student Loans Company Ltd</t>
  </si>
  <si>
    <t>Technology Strategy Board</t>
  </si>
  <si>
    <t>United Kingdom Atomic Energy Authority</t>
  </si>
  <si>
    <t>Yorkshire Forward</t>
  </si>
  <si>
    <t>Community Development Foundation</t>
  </si>
  <si>
    <t>Fire Service College</t>
  </si>
  <si>
    <t>Firebuy</t>
  </si>
  <si>
    <t>Leasehold Advisory Service</t>
  </si>
  <si>
    <t>London Thames Gateway Development Corporation</t>
  </si>
  <si>
    <t>Planning Inspectorate</t>
  </si>
  <si>
    <t>Queen Elizabeth II Conference Centre</t>
  </si>
  <si>
    <t>Standards Board for England</t>
  </si>
  <si>
    <t>Valuation Tribunal Service</t>
  </si>
  <si>
    <t>West Northamptonshire Development Corporation</t>
  </si>
  <si>
    <t>National Heritage Memorial Fund</t>
  </si>
  <si>
    <t>National Maritime Museum</t>
  </si>
  <si>
    <t>Public Lending Right</t>
  </si>
  <si>
    <t>Royal Armouries</t>
  </si>
  <si>
    <t>Royal Parks</t>
  </si>
  <si>
    <t>UK Sport</t>
  </si>
  <si>
    <t>British Educational Communications and Technology Agency</t>
  </si>
  <si>
    <t>Partnerships for Schools</t>
  </si>
  <si>
    <t>Civil Nuclear Police Authority</t>
  </si>
  <si>
    <t>Coal Authority</t>
  </si>
  <si>
    <t>The Pensions Regulator</t>
  </si>
  <si>
    <t>Agricultural Wages Board for England and Wales</t>
  </si>
  <si>
    <t>Animal Health</t>
  </si>
  <si>
    <t>Commission for Rural Communities</t>
  </si>
  <si>
    <t>Consumer Council for Water</t>
  </si>
  <si>
    <t>Environment Agency</t>
  </si>
  <si>
    <t>Gangmasters Licensing Authority</t>
  </si>
  <si>
    <t>Joint Nature Conservation Committee</t>
  </si>
  <si>
    <t>Marine Management Organisation</t>
  </si>
  <si>
    <t>National Forest Company</t>
  </si>
  <si>
    <t>Natural England</t>
  </si>
  <si>
    <t>Rural Payments Agency</t>
  </si>
  <si>
    <t>Sea Fish Industry Authority</t>
  </si>
  <si>
    <t>Sustainable Development Commission</t>
  </si>
  <si>
    <t>Veterinary Laboratories Agency</t>
  </si>
  <si>
    <t>Marshall Aid Commemoration Commission</t>
  </si>
  <si>
    <t>Nuclear Decommissioning Authority</t>
  </si>
  <si>
    <t>Westminster Foundation for Democracy</t>
  </si>
  <si>
    <t>Appointments Commission</t>
  </si>
  <si>
    <t>Council for Healthcare Regulatory Excellence</t>
  </si>
  <si>
    <t>General Social Care Council</t>
  </si>
  <si>
    <t>Health Protection Agency</t>
  </si>
  <si>
    <t>Human Tissue Authority</t>
  </si>
  <si>
    <t>NHS Business Services Authority</t>
  </si>
  <si>
    <t>HM Treasury</t>
  </si>
  <si>
    <t>Debt Management Office</t>
  </si>
  <si>
    <t>Home Office</t>
  </si>
  <si>
    <t>Criminal Records Bureau</t>
  </si>
  <si>
    <t>Independent Police Complaints Commission</t>
  </si>
  <si>
    <t>Independent Safeguarding Authority</t>
  </si>
  <si>
    <t>National Policing Improvement Agency</t>
  </si>
  <si>
    <t>Security Industry Authority</t>
  </si>
  <si>
    <t>Serious Organised Crime Agency</t>
  </si>
  <si>
    <t>UK Border Agency</t>
  </si>
  <si>
    <t>Department for International Development</t>
  </si>
  <si>
    <t>Ministry of Defence</t>
  </si>
  <si>
    <t>Defence Support Group</t>
  </si>
  <si>
    <t>Ministry of Justice</t>
  </si>
  <si>
    <t>Judicial Appointments Commission</t>
  </si>
  <si>
    <t>Legal Services Board</t>
  </si>
  <si>
    <t>Legal Services Commission</t>
  </si>
  <si>
    <t>Tribunals Service</t>
  </si>
  <si>
    <t>Wales Office</t>
  </si>
  <si>
    <t>Driving Standards Agency</t>
  </si>
  <si>
    <t>Highways Agency</t>
  </si>
  <si>
    <t>Northern Lighthouse Board</t>
  </si>
  <si>
    <t>Renewable Fuels Agency</t>
  </si>
  <si>
    <t>United Kingdom Statistics Authority</t>
  </si>
  <si>
    <t>Independent Living Fund</t>
  </si>
  <si>
    <t>Jobcentre Plus</t>
  </si>
  <si>
    <t>Remploy Ltd</t>
  </si>
  <si>
    <t>The Pensions Advisory Service</t>
  </si>
  <si>
    <t>Main, parent or sponsoring department</t>
  </si>
  <si>
    <t>Organisation type</t>
  </si>
  <si>
    <t>Non-Ministerial Department</t>
  </si>
  <si>
    <t>Executive Agency</t>
  </si>
  <si>
    <t>OTHER</t>
  </si>
  <si>
    <t>Organisation name</t>
  </si>
  <si>
    <t>Month</t>
  </si>
  <si>
    <t>Yes_No</t>
  </si>
  <si>
    <t>Yes</t>
  </si>
  <si>
    <t>Allowances</t>
  </si>
  <si>
    <t>Salary</t>
  </si>
  <si>
    <t>Overtime</t>
  </si>
  <si>
    <t>Department for Business, Innovation &amp; Skills</t>
  </si>
  <si>
    <t>Executive Non-Departmental Public Body</t>
  </si>
  <si>
    <t>Construction Industry Training Board</t>
  </si>
  <si>
    <t>East Midlands Development Agency</t>
  </si>
  <si>
    <t>Economic &amp; Social Research Council</t>
  </si>
  <si>
    <t>Engineering &amp; Physical Sciences Research Council</t>
  </si>
  <si>
    <t>Engineering Construction Industry Training Board</t>
  </si>
  <si>
    <t>Film Industry Training Board</t>
  </si>
  <si>
    <t>National Endowment for Science, Technology and the Arts</t>
  </si>
  <si>
    <t>Office for Fair Access</t>
  </si>
  <si>
    <t>Science &amp; Technology Facilities Council</t>
  </si>
  <si>
    <t>South West of England Regional Devleopment Agency</t>
  </si>
  <si>
    <t>UK Commission for Employment &amp; Skills</t>
  </si>
  <si>
    <t>UK Trade &amp; Investment</t>
  </si>
  <si>
    <t>Department for Communities &amp; Local Government</t>
  </si>
  <si>
    <t xml:space="preserve">Department for Communities &amp; Local Government </t>
  </si>
  <si>
    <t>Ministerial Department</t>
  </si>
  <si>
    <t xml:space="preserve">Ordnance Survey </t>
  </si>
  <si>
    <t>Homes &amp; Communities Agency</t>
  </si>
  <si>
    <t>Independent Housing Ombudsman Ltd</t>
  </si>
  <si>
    <t>Infrastructure Planining Commission</t>
  </si>
  <si>
    <t>Tenants Services Authority</t>
  </si>
  <si>
    <t>Thurrock Development Corporation</t>
  </si>
  <si>
    <t>Department for Culture, Media &amp; Sport</t>
  </si>
  <si>
    <t xml:space="preserve">Department for Culture Media &amp; Sport </t>
  </si>
  <si>
    <t>Arts Council England</t>
  </si>
  <si>
    <t>Big Lottery Fund</t>
  </si>
  <si>
    <t>British Library</t>
  </si>
  <si>
    <t>British Museum</t>
  </si>
  <si>
    <t>Commission for Architecture &amp; the Built Environment</t>
  </si>
  <si>
    <t>English Heritage</t>
  </si>
  <si>
    <t>Football Licensing Authority</t>
  </si>
  <si>
    <t>Gambling Commission</t>
  </si>
  <si>
    <t>Geffrye Museum</t>
  </si>
  <si>
    <t>Horniman Public Museum &amp; Public Park Trust</t>
  </si>
  <si>
    <t>Horserace Betting Levy Board</t>
  </si>
  <si>
    <t>Imperial War Museum</t>
  </si>
  <si>
    <t>Museum of Science &amp; Industry</t>
  </si>
  <si>
    <t>Museums, Libraries &amp; Archives Council</t>
  </si>
  <si>
    <t>National Gallery</t>
  </si>
  <si>
    <t xml:space="preserve">National Lottery Commission </t>
  </si>
  <si>
    <t>National Museum of Science &amp; Industry</t>
  </si>
  <si>
    <t>National Museums Liverpool</t>
  </si>
  <si>
    <t>National Portrait Gallery</t>
  </si>
  <si>
    <t>Natural History Museum</t>
  </si>
  <si>
    <t>Olympic Delivery Authority</t>
  </si>
  <si>
    <t>Olympic Lottery Distributor</t>
  </si>
  <si>
    <t>Sir John Sloane's Museum</t>
  </si>
  <si>
    <t>Sport England</t>
  </si>
  <si>
    <t>Tate Gallery</t>
  </si>
  <si>
    <t>UK Anti-Doping</t>
  </si>
  <si>
    <t>UK Film Council</t>
  </si>
  <si>
    <t>Victoria &amp; Albert Museum</t>
  </si>
  <si>
    <t>Visit Britain</t>
  </si>
  <si>
    <t>Wallace Collection</t>
  </si>
  <si>
    <t>Department for Education</t>
  </si>
  <si>
    <t>Children &amp; Family Court Advisory &amp; Support Services</t>
  </si>
  <si>
    <t>Children's Workforce Development Council</t>
  </si>
  <si>
    <t>National College for Leadership of the Schools &amp; Children's Services</t>
  </si>
  <si>
    <t>Qualifications &amp; Curriculum Development Authority</t>
  </si>
  <si>
    <t>School Food Trust</t>
  </si>
  <si>
    <t>The Office of the Children's Commissioner</t>
  </si>
  <si>
    <t>Training &amp; Deveopment Agency for Schools</t>
  </si>
  <si>
    <t>Young People's Learning Agency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</si>
  <si>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</si>
  <si>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</si>
  <si>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</si>
  <si>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</si>
  <si>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 xml:space="preserve">Veterinary Medicines Directorate </t>
  </si>
  <si>
    <t>Water Services Regulation Authority</t>
  </si>
  <si>
    <t>Agricultural Wages Committee x 15</t>
  </si>
  <si>
    <t>Agriculture &amp; Horticulture Development Board</t>
  </si>
  <si>
    <t>Food from Britain</t>
  </si>
  <si>
    <t>Royal Botanic Gardens, Kew</t>
  </si>
  <si>
    <t>Commonwealth Schoarship Commission</t>
  </si>
  <si>
    <t>Independent Commission for Aid Impact</t>
  </si>
  <si>
    <t>Department for Transport</t>
  </si>
  <si>
    <t xml:space="preserve">Department for Transport </t>
  </si>
  <si>
    <t>Driver &amp; Vehicle Licensing Agency</t>
  </si>
  <si>
    <t>Government Car &amp; Despatch Agency</t>
  </si>
  <si>
    <t>Maritime &amp; Coastguard Agency</t>
  </si>
  <si>
    <t>Office of Rail Regulation</t>
  </si>
  <si>
    <t>Vehicle &amp; Operator Services Agency</t>
  </si>
  <si>
    <t>Vehicle Certification Agency</t>
  </si>
  <si>
    <t>British Transport Police Authority</t>
  </si>
  <si>
    <t>Directly Operated Railways Ltd</t>
  </si>
  <si>
    <t>High Speed 2</t>
  </si>
  <si>
    <t>Rail Passengers Council</t>
  </si>
  <si>
    <t>Railway Heritage Committee</t>
  </si>
  <si>
    <t>Trinity House</t>
  </si>
  <si>
    <t>Department for Work &amp; Pensions</t>
  </si>
  <si>
    <t>Department for Work &amp; Pensions Corporate &amp; Shared Services</t>
  </si>
  <si>
    <t>Child Maintenance &amp; Enforcement Commission</t>
  </si>
  <si>
    <t>Crown Non Departmental Public Body</t>
  </si>
  <si>
    <t>Health &amp; Safety Executive</t>
  </si>
  <si>
    <t>Pensions &amp; Disability Carers Service</t>
  </si>
  <si>
    <t>National Employment Savings Trust Corporation</t>
  </si>
  <si>
    <t>Department of Energy &amp; Climate Change</t>
  </si>
  <si>
    <t>Committee on Climate Change</t>
  </si>
  <si>
    <t>Department of Health</t>
  </si>
  <si>
    <t>Food Standards Agency</t>
  </si>
  <si>
    <t>Medicines &amp; Healthcare Products Regulatory Agency</t>
  </si>
  <si>
    <t>Alcohol Education &amp; Research Council</t>
  </si>
  <si>
    <t xml:space="preserve">Care Quality Commission </t>
  </si>
  <si>
    <t>Human Fertilisation &amp; Embryology Authority</t>
  </si>
  <si>
    <t>Monitor - Independent Regulator of NHS Foundation Trusts</t>
  </si>
  <si>
    <t>Export Credits Guarantee Department</t>
  </si>
  <si>
    <t>Foreign &amp; Commonwealth Office</t>
  </si>
  <si>
    <t>Wilton Park Executive Agency</t>
  </si>
  <si>
    <t>British Council</t>
  </si>
  <si>
    <t>Great Britain - China Centre</t>
  </si>
  <si>
    <t>Government Equalities Office</t>
  </si>
  <si>
    <t>Equality &amp; Human Rights Commission</t>
  </si>
  <si>
    <t>HM Revenue &amp; Customs</t>
  </si>
  <si>
    <t>Valuation Office</t>
  </si>
  <si>
    <t>Government Actuary's Department</t>
  </si>
  <si>
    <t>National Savings &amp; Investments</t>
  </si>
  <si>
    <t>Office for Budget Responsbility</t>
  </si>
  <si>
    <t>Identity &amp; Passport Service</t>
  </si>
  <si>
    <t>Office of the Immigration Services Commissioner</t>
  </si>
  <si>
    <t xml:space="preserve">Ministry of Defence </t>
  </si>
  <si>
    <t>Defence Science &amp; Technology Laboratory</t>
  </si>
  <si>
    <t>Meteorological Office</t>
  </si>
  <si>
    <t>UK Hydrographic Office</t>
  </si>
  <si>
    <t>National Army Museum</t>
  </si>
  <si>
    <t>National Museum of the Royal Navy</t>
  </si>
  <si>
    <t>Royal Air Force Museum</t>
  </si>
  <si>
    <t>HM Courts Service</t>
  </si>
  <si>
    <t>Land Registry</t>
  </si>
  <si>
    <t>National Archives</t>
  </si>
  <si>
    <t>National Offender Management Service</t>
  </si>
  <si>
    <t>Scotland Office</t>
  </si>
  <si>
    <t>The Office of the Public Guardian</t>
  </si>
  <si>
    <t>UK Supreme Court</t>
  </si>
  <si>
    <t>Criminal Cases Review Commission</t>
  </si>
  <si>
    <t>Criminal Injuries Compensation Authority</t>
  </si>
  <si>
    <t>Information Commissioner's Office</t>
  </si>
  <si>
    <t>Parole Board</t>
  </si>
  <si>
    <t>Probation Trusts x35</t>
  </si>
  <si>
    <t>Youth Justice Board for England &amp; Wales</t>
  </si>
  <si>
    <t>Northern Ireland Office</t>
  </si>
  <si>
    <t>Northern Ireland Human Rights Commission</t>
  </si>
  <si>
    <t>Parades Commission for Northern Ireland</t>
  </si>
  <si>
    <t>Office for Standards in Education, Children's Services &amp; Skills</t>
  </si>
  <si>
    <t>Office of Qualifications &amp; Examinations Regulation</t>
  </si>
  <si>
    <t>Security &amp; Intelligence Services</t>
  </si>
  <si>
    <t>Census Field</t>
  </si>
  <si>
    <r>
      <t>HM Revenue &amp; Customs</t>
    </r>
    <r>
      <rPr>
        <vertAlign val="superscript"/>
        <sz val="12"/>
        <rFont val="Arial"/>
        <family val="2"/>
      </rPr>
      <t xml:space="preserve"> </t>
    </r>
  </si>
  <si>
    <t>Attorney General's Office</t>
  </si>
  <si>
    <t>Crown Prosecution Service</t>
  </si>
  <si>
    <t>Crown Prosecution Service Inspectorate</t>
  </si>
  <si>
    <t xml:space="preserve">National Fraud Authority </t>
  </si>
  <si>
    <t>Serious Fraud Office</t>
  </si>
  <si>
    <t>Treasury Solicitor</t>
  </si>
  <si>
    <t>Cabinet Office</t>
  </si>
  <si>
    <t>Central Office of Information</t>
  </si>
  <si>
    <t>National School of Government</t>
  </si>
  <si>
    <t xml:space="preserve">Office of the Parliamentary Counsel </t>
  </si>
  <si>
    <t xml:space="preserve">Buying Solutions </t>
  </si>
  <si>
    <t>Capacity Builders</t>
  </si>
  <si>
    <t>Civil Service Commission</t>
  </si>
  <si>
    <t>Commission for the Compact</t>
  </si>
  <si>
    <t>Charity Commission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</si>
  <si>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</si>
  <si>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</si>
  <si>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</si>
  <si>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</si>
  <si>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National Measurement Office</t>
  </si>
  <si>
    <t>Office of Fair Trading</t>
  </si>
  <si>
    <t>Office of Gas &amp; Electricity Market</t>
  </si>
  <si>
    <t>Postal Services Commission</t>
  </si>
  <si>
    <t xml:space="preserve">Skills Funding Agency </t>
  </si>
  <si>
    <t>UK Intellectual Property Office</t>
  </si>
  <si>
    <t>Advantage West Midlands</t>
  </si>
  <si>
    <t>Arts &amp; Humanities Research Council</t>
  </si>
  <si>
    <t>Biotechnology &amp; Biological Sciences Research Council</t>
  </si>
  <si>
    <t>British Hallmarking Council</t>
  </si>
  <si>
    <t>Capital for Enterprise Limited</t>
  </si>
  <si>
    <t>Attorney General's Departments</t>
  </si>
  <si>
    <t>No - please add a comment</t>
  </si>
  <si>
    <t>TOTAL</t>
  </si>
  <si>
    <t>Other, unknown</t>
  </si>
  <si>
    <t>Agency (clerical/admin)</t>
  </si>
  <si>
    <t>Specialist contractors</t>
  </si>
  <si>
    <t>Consultants</t>
  </si>
  <si>
    <t>GRAND TOTAL</t>
  </si>
  <si>
    <t>FTE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</si>
</sst>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0.0"/>
  </numFmts>
  <fonts count="54"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2"/>
      <color indexed="12"/>
      <name val="Arial"/>
      <family val="2"/>
    </font>
    <font>
      <sz val="11"/>
      <color indexed="9"/>
      <name val="Arial"/>
      <family val="2"/>
    </font>
    <font>
      <u val="single"/>
      <sz val="9"/>
      <color indexed="12"/>
      <name val="Arial"/>
      <family val="2"/>
    </font>
    <font>
      <sz val="11"/>
      <color indexed="8"/>
      <name val="Times New Roman"/>
      <family val="1"/>
    </font>
    <font>
      <vertAlign val="superscript"/>
      <sz val="12"/>
      <name val="Arial"/>
      <family val="2"/>
    </font>
    <font>
      <sz val="8"/>
      <name val="Arial"/>
      <family val="2"/>
    </font>
    <font>
      <sz val="11"/>
      <name val="ＭＳ 明朝"/>
      <family val="1"/>
    </font>
    <font>
      <sz val="10"/>
      <name val="MS Sans Serif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64" fontId="3" fillId="0" borderId="0" applyFont="0" applyFill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165" fontId="7" fillId="28" borderId="0" applyNumberFormat="0">
      <alignment/>
      <protection locked="0"/>
    </xf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1" borderId="1" applyNumberFormat="0" applyAlignment="0" applyProtection="0"/>
    <xf numFmtId="0" fontId="3" fillId="0" borderId="0" applyNumberFormat="0" applyFont="0" applyFill="0" applyBorder="0" applyProtection="0">
      <alignment/>
    </xf>
    <xf numFmtId="0" fontId="3" fillId="0" borderId="0" applyNumberFormat="0" applyFont="0" applyFill="0" applyBorder="0" applyProtection="0">
      <alignment/>
    </xf>
    <xf numFmtId="0" fontId="3" fillId="0" borderId="0" applyNumberFormat="0" applyFont="0" applyFill="0" applyBorder="0" applyProtection="0">
      <alignment vertical="top"/>
    </xf>
    <xf numFmtId="2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6" fillId="0" borderId="6" applyNumberFormat="0" applyFill="0" applyAlignment="0" applyProtection="0"/>
    <xf numFmtId="0" fontId="47" fillId="32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0" fontId="0" fillId="33" borderId="7" applyNumberFormat="0" applyFont="0" applyAlignment="0" applyProtection="0"/>
    <xf numFmtId="0" fontId="49" fillId="27" borderId="8" applyNumberFormat="0" applyAlignment="0" applyProtection="0"/>
    <xf numFmtId="40" fontId="9" fillId="34" borderId="0">
      <alignment horizontal="right"/>
      <protection/>
    </xf>
    <xf numFmtId="9" fontId="0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2" fillId="0" borderId="0">
      <alignment/>
      <protection/>
    </xf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178" fontId="3" fillId="0" borderId="0" applyFont="0" applyFill="0" applyBorder="0" applyAlignment="0" applyProtection="0"/>
    <xf numFmtId="0" fontId="51" fillId="0" borderId="9" applyNumberFormat="0" applyFill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34" borderId="0" xfId="0" applyFill="1" applyAlignment="1">
      <alignment/>
    </xf>
    <xf numFmtId="0" fontId="2" fillId="35" borderId="0" xfId="90" applyFont="1" applyFill="1" applyBorder="1" applyAlignment="1">
      <alignment vertical="top" wrapText="1"/>
      <protection/>
    </xf>
    <xf numFmtId="0" fontId="2" fillId="0" borderId="0" xfId="90" applyFont="1" applyFill="1" applyBorder="1" applyAlignment="1">
      <alignment vertical="center" wrapText="1"/>
      <protection/>
    </xf>
    <xf numFmtId="0" fontId="2" fillId="0" borderId="0" xfId="90" applyFont="1" applyFill="1" applyBorder="1">
      <alignment/>
      <protection/>
    </xf>
    <xf numFmtId="0" fontId="2" fillId="0" borderId="0" xfId="90" applyFont="1" applyFill="1" applyBorder="1" applyAlignment="1">
      <alignment vertical="top" wrapText="1"/>
      <protection/>
    </xf>
    <xf numFmtId="0" fontId="2" fillId="35" borderId="0" xfId="90" applyFont="1" applyFill="1" applyBorder="1">
      <alignment/>
      <protection/>
    </xf>
    <xf numFmtId="0" fontId="2" fillId="0" borderId="0" xfId="90" applyFont="1" applyFill="1" applyBorder="1" applyAlignment="1">
      <alignment vertical="center"/>
      <protection/>
    </xf>
    <xf numFmtId="0" fontId="0" fillId="0" borderId="0" xfId="0" applyFont="1" applyFill="1" applyBorder="1" applyAlignment="1">
      <alignment/>
    </xf>
    <xf numFmtId="184" fontId="2" fillId="0" borderId="0" xfId="90" applyNumberFormat="1" applyFont="1" applyFill="1" applyBorder="1">
      <alignment/>
      <protection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36" borderId="10" xfId="98" applyFont="1" applyFill="1" applyBorder="1" applyAlignment="1" applyProtection="1">
      <alignment vertical="center"/>
      <protection locked="0"/>
    </xf>
    <xf numFmtId="0" fontId="15" fillId="36" borderId="11" xfId="98" applyFont="1" applyFill="1" applyBorder="1" applyAlignment="1" applyProtection="1">
      <alignment vertical="center" wrapText="1"/>
      <protection locked="0"/>
    </xf>
    <xf numFmtId="0" fontId="15" fillId="36" borderId="12" xfId="98" applyFont="1" applyFill="1" applyBorder="1" applyAlignment="1" applyProtection="1">
      <alignment vertical="center" wrapText="1"/>
      <protection locked="0"/>
    </xf>
    <xf numFmtId="0" fontId="15" fillId="34" borderId="0" xfId="100" applyFont="1" applyFill="1">
      <alignment/>
      <protection/>
    </xf>
    <xf numFmtId="0" fontId="15" fillId="36" borderId="11" xfId="100" applyFont="1" applyFill="1" applyBorder="1">
      <alignment/>
      <protection/>
    </xf>
    <xf numFmtId="0" fontId="15" fillId="36" borderId="12" xfId="100" applyFont="1" applyFill="1" applyBorder="1">
      <alignment/>
      <protection/>
    </xf>
    <xf numFmtId="0" fontId="15" fillId="37" borderId="13" xfId="100" applyFont="1" applyFill="1" applyBorder="1" applyAlignment="1">
      <alignment horizontal="center" wrapText="1"/>
      <protection/>
    </xf>
    <xf numFmtId="0" fontId="14" fillId="38" borderId="13" xfId="100" applyFont="1" applyFill="1" applyBorder="1" applyAlignment="1">
      <alignment horizontal="center" wrapText="1"/>
      <protection/>
    </xf>
    <xf numFmtId="0" fontId="15" fillId="37" borderId="14" xfId="100" applyFont="1" applyFill="1" applyBorder="1" applyAlignment="1">
      <alignment horizontal="center"/>
      <protection/>
    </xf>
    <xf numFmtId="0" fontId="14" fillId="37" borderId="14" xfId="100" applyFont="1" applyFill="1" applyBorder="1" applyAlignment="1">
      <alignment horizontal="center"/>
      <protection/>
    </xf>
    <xf numFmtId="0" fontId="15" fillId="37" borderId="15" xfId="100" applyFont="1" applyFill="1" applyBorder="1" applyAlignment="1">
      <alignment horizontal="center" vertical="top" wrapText="1"/>
      <protection/>
    </xf>
    <xf numFmtId="17" fontId="16" fillId="37" borderId="14" xfId="98" applyNumberFormat="1" applyFont="1" applyFill="1" applyBorder="1" applyAlignment="1" applyProtection="1">
      <alignment vertical="center" wrapText="1"/>
      <protection locked="0"/>
    </xf>
    <xf numFmtId="1" fontId="14" fillId="37" borderId="13" xfId="100" applyNumberFormat="1" applyFont="1" applyFill="1" applyBorder="1" applyAlignment="1">
      <alignment horizontal="center"/>
      <protection/>
    </xf>
    <xf numFmtId="185" fontId="14" fillId="37" borderId="13" xfId="100" applyNumberFormat="1" applyFont="1" applyFill="1" applyBorder="1" applyAlignment="1">
      <alignment horizontal="center"/>
      <protection/>
    </xf>
    <xf numFmtId="0" fontId="17" fillId="0" borderId="16" xfId="98" applyFont="1" applyBorder="1" applyAlignment="1" applyProtection="1">
      <alignment horizontal="center" vertical="center" wrapText="1"/>
      <protection locked="0"/>
    </xf>
    <xf numFmtId="185" fontId="17" fillId="0" borderId="16" xfId="98" applyNumberFormat="1" applyFont="1" applyBorder="1" applyAlignment="1" applyProtection="1">
      <alignment horizontal="center" vertical="center" wrapText="1"/>
      <protection locked="0"/>
    </xf>
    <xf numFmtId="3" fontId="14" fillId="37" borderId="13" xfId="100" applyNumberFormat="1" applyFont="1" applyFill="1" applyBorder="1" applyAlignment="1">
      <alignment horizontal="center"/>
      <protection/>
    </xf>
    <xf numFmtId="3" fontId="14" fillId="38" borderId="16" xfId="100" applyNumberFormat="1" applyFont="1" applyFill="1" applyBorder="1" applyAlignment="1">
      <alignment horizontal="right"/>
      <protection/>
    </xf>
    <xf numFmtId="3" fontId="17" fillId="0" borderId="16" xfId="100" applyNumberFormat="1" applyFont="1" applyBorder="1" applyAlignment="1">
      <alignment horizontal="right"/>
      <protection/>
    </xf>
    <xf numFmtId="1" fontId="14" fillId="37" borderId="16" xfId="100" applyNumberFormat="1" applyFont="1" applyFill="1" applyBorder="1" applyAlignment="1">
      <alignment horizontal="center"/>
      <protection/>
    </xf>
    <xf numFmtId="185" fontId="14" fillId="37" borderId="16" xfId="100" applyNumberFormat="1" applyFont="1" applyFill="1" applyBorder="1" applyAlignment="1">
      <alignment horizontal="center"/>
      <protection/>
    </xf>
    <xf numFmtId="0" fontId="14" fillId="37" borderId="16" xfId="100" applyFont="1" applyFill="1" applyBorder="1" applyAlignment="1">
      <alignment horizontal="center"/>
      <protection/>
    </xf>
    <xf numFmtId="0" fontId="14" fillId="37" borderId="15" xfId="100" applyFont="1" applyFill="1" applyBorder="1" applyAlignment="1">
      <alignment horizontal="center"/>
      <protection/>
    </xf>
    <xf numFmtId="185" fontId="14" fillId="37" borderId="15" xfId="100" applyNumberFormat="1" applyFont="1" applyFill="1" applyBorder="1" applyAlignment="1">
      <alignment horizontal="center"/>
      <protection/>
    </xf>
    <xf numFmtId="1" fontId="14" fillId="37" borderId="15" xfId="100" applyNumberFormat="1" applyFont="1" applyFill="1" applyBorder="1" applyAlignment="1">
      <alignment horizontal="center"/>
      <protection/>
    </xf>
    <xf numFmtId="3" fontId="14" fillId="37" borderId="14" xfId="100" applyNumberFormat="1" applyFont="1" applyFill="1" applyBorder="1" applyAlignment="1">
      <alignment horizontal="right"/>
      <protection/>
    </xf>
    <xf numFmtId="3" fontId="14" fillId="38" borderId="14" xfId="100" applyNumberFormat="1" applyFont="1" applyFill="1" applyBorder="1" applyAlignment="1">
      <alignment horizontal="right"/>
      <protection/>
    </xf>
    <xf numFmtId="0" fontId="3" fillId="34" borderId="0" xfId="100" applyFont="1" applyFill="1">
      <alignment/>
      <protection/>
    </xf>
    <xf numFmtId="0" fontId="14" fillId="38" borderId="15" xfId="100" applyFont="1" applyFill="1" applyBorder="1" applyAlignment="1">
      <alignment horizontal="center" vertical="top" wrapText="1"/>
      <protection/>
    </xf>
    <xf numFmtId="3" fontId="53" fillId="0" borderId="16" xfId="100" applyNumberFormat="1" applyFont="1" applyBorder="1" applyAlignment="1">
      <alignment horizontal="center"/>
      <protection/>
    </xf>
    <xf numFmtId="0" fontId="53" fillId="0" borderId="16" xfId="100" applyFont="1" applyBorder="1" applyAlignment="1">
      <alignment horizontal="center"/>
      <protection/>
    </xf>
    <xf numFmtId="185" fontId="53" fillId="0" borderId="16" xfId="100" applyNumberFormat="1" applyFont="1" applyBorder="1" applyAlignment="1">
      <alignment horizontal="center"/>
      <protection/>
    </xf>
    <xf numFmtId="0" fontId="53" fillId="0" borderId="16" xfId="98" applyFont="1" applyBorder="1" applyAlignment="1" applyProtection="1">
      <alignment horizontal="center" vertical="center" wrapText="1"/>
      <protection locked="0"/>
    </xf>
    <xf numFmtId="3" fontId="53" fillId="0" borderId="16" xfId="98" applyNumberFormat="1" applyFont="1" applyBorder="1" applyAlignment="1" applyProtection="1">
      <alignment horizontal="center" vertical="center" wrapText="1"/>
      <protection locked="0"/>
    </xf>
    <xf numFmtId="185" fontId="53" fillId="0" borderId="16" xfId="98" applyNumberFormat="1" applyFont="1" applyBorder="1" applyAlignment="1" applyProtection="1">
      <alignment horizontal="center" vertical="center" wrapText="1"/>
      <protection locked="0"/>
    </xf>
    <xf numFmtId="3" fontId="53" fillId="0" borderId="16" xfId="100" applyNumberFormat="1" applyFont="1" applyFill="1" applyBorder="1" applyAlignment="1">
      <alignment horizontal="center"/>
      <protection/>
    </xf>
    <xf numFmtId="0" fontId="53" fillId="0" borderId="16" xfId="100" applyFont="1" applyFill="1" applyBorder="1" applyAlignment="1">
      <alignment horizontal="center"/>
      <protection/>
    </xf>
    <xf numFmtId="185" fontId="53" fillId="0" borderId="16" xfId="100" applyNumberFormat="1" applyFont="1" applyFill="1" applyBorder="1" applyAlignment="1">
      <alignment horizontal="center"/>
      <protection/>
    </xf>
    <xf numFmtId="0" fontId="53" fillId="39" borderId="16" xfId="100" applyFont="1" applyFill="1" applyBorder="1" applyAlignment="1">
      <alignment horizontal="center"/>
      <protection/>
    </xf>
    <xf numFmtId="185" fontId="53" fillId="39" borderId="16" xfId="100" applyNumberFormat="1" applyFont="1" applyFill="1" applyBorder="1" applyAlignment="1">
      <alignment horizontal="center"/>
      <protection/>
    </xf>
    <xf numFmtId="0" fontId="53" fillId="39" borderId="15" xfId="100" applyFont="1" applyFill="1" applyBorder="1" applyAlignment="1">
      <alignment horizontal="center"/>
      <protection/>
    </xf>
    <xf numFmtId="185" fontId="53" fillId="39" borderId="15" xfId="100" applyNumberFormat="1" applyFont="1" applyFill="1" applyBorder="1" applyAlignment="1">
      <alignment horizontal="center"/>
      <protection/>
    </xf>
    <xf numFmtId="3" fontId="53" fillId="0" borderId="16" xfId="100" applyNumberFormat="1" applyFont="1" applyBorder="1" applyAlignment="1">
      <alignment horizontal="right"/>
      <protection/>
    </xf>
    <xf numFmtId="3" fontId="53" fillId="0" borderId="16" xfId="100" applyNumberFormat="1" applyFont="1" applyFill="1" applyBorder="1" applyAlignment="1">
      <alignment horizontal="right"/>
      <protection/>
    </xf>
    <xf numFmtId="1" fontId="14" fillId="37" borderId="14" xfId="100" applyNumberFormat="1" applyFont="1" applyFill="1" applyBorder="1" applyAlignment="1">
      <alignment horizontal="center"/>
      <protection/>
    </xf>
    <xf numFmtId="185" fontId="14" fillId="37" borderId="14" xfId="100" applyNumberFormat="1" applyFont="1" applyFill="1" applyBorder="1" applyAlignment="1">
      <alignment horizontal="center"/>
      <protection/>
    </xf>
    <xf numFmtId="3" fontId="53" fillId="39" borderId="16" xfId="100" applyNumberFormat="1" applyFont="1" applyFill="1" applyBorder="1" applyAlignment="1">
      <alignment horizontal="center"/>
      <protection/>
    </xf>
    <xf numFmtId="0" fontId="17" fillId="39" borderId="16" xfId="98" applyFont="1" applyFill="1" applyBorder="1" applyAlignment="1" applyProtection="1">
      <alignment horizontal="center" vertical="center" wrapText="1"/>
      <protection locked="0"/>
    </xf>
    <xf numFmtId="185" fontId="17" fillId="39" borderId="16" xfId="98" applyNumberFormat="1" applyFont="1" applyFill="1" applyBorder="1" applyAlignment="1" applyProtection="1">
      <alignment horizontal="center" vertical="center" wrapText="1"/>
      <protection locked="0"/>
    </xf>
    <xf numFmtId="3" fontId="53" fillId="39" borderId="16" xfId="100" applyNumberFormat="1" applyFont="1" applyFill="1" applyBorder="1" applyAlignment="1">
      <alignment horizontal="right"/>
      <protection/>
    </xf>
    <xf numFmtId="3" fontId="17" fillId="39" borderId="16" xfId="100" applyNumberFormat="1" applyFont="1" applyFill="1" applyBorder="1" applyAlignment="1">
      <alignment horizontal="right"/>
      <protection/>
    </xf>
    <xf numFmtId="3" fontId="53" fillId="0" borderId="16" xfId="99" applyNumberFormat="1" applyFont="1" applyBorder="1" applyAlignment="1">
      <alignment horizontal="center"/>
      <protection/>
    </xf>
    <xf numFmtId="185" fontId="53" fillId="0" borderId="16" xfId="99" applyNumberFormat="1" applyFont="1" applyBorder="1" applyAlignment="1">
      <alignment horizontal="center"/>
      <protection/>
    </xf>
    <xf numFmtId="1" fontId="53" fillId="0" borderId="16" xfId="99" applyNumberFormat="1" applyFont="1" applyBorder="1" applyAlignment="1">
      <alignment horizontal="center"/>
      <protection/>
    </xf>
    <xf numFmtId="1" fontId="53" fillId="0" borderId="16" xfId="100" applyNumberFormat="1" applyFont="1" applyBorder="1" applyAlignment="1">
      <alignment horizontal="center"/>
      <protection/>
    </xf>
    <xf numFmtId="1" fontId="53" fillId="39" borderId="16" xfId="100" applyNumberFormat="1" applyFont="1" applyFill="1" applyBorder="1" applyAlignment="1">
      <alignment horizontal="center"/>
      <protection/>
    </xf>
    <xf numFmtId="1" fontId="53" fillId="0" borderId="16" xfId="98" applyNumberFormat="1" applyFont="1" applyBorder="1" applyAlignment="1" applyProtection="1">
      <alignment horizontal="center" vertical="center" wrapText="1"/>
      <protection locked="0"/>
    </xf>
    <xf numFmtId="1" fontId="53" fillId="0" borderId="16" xfId="100" applyNumberFormat="1" applyFont="1" applyFill="1" applyBorder="1" applyAlignment="1">
      <alignment horizontal="center"/>
      <protection/>
    </xf>
    <xf numFmtId="1" fontId="53" fillId="39" borderId="15" xfId="100" applyNumberFormat="1" applyFont="1" applyFill="1" applyBorder="1" applyAlignment="1">
      <alignment horizontal="center"/>
      <protection/>
    </xf>
    <xf numFmtId="0" fontId="15" fillId="37" borderId="10" xfId="100" applyFont="1" applyFill="1" applyBorder="1" applyAlignment="1">
      <alignment horizontal="center"/>
      <protection/>
    </xf>
    <xf numFmtId="0" fontId="12" fillId="37" borderId="12" xfId="100" applyFill="1" applyBorder="1" applyAlignment="1">
      <alignment horizontal="center"/>
      <protection/>
    </xf>
    <xf numFmtId="0" fontId="15" fillId="37" borderId="10" xfId="100" applyFont="1" applyFill="1" applyBorder="1" applyAlignment="1">
      <alignment horizontal="center" wrapText="1"/>
      <protection/>
    </xf>
    <xf numFmtId="0" fontId="12" fillId="37" borderId="12" xfId="100" applyFill="1" applyBorder="1" applyAlignment="1">
      <alignment horizontal="center" wrapText="1"/>
      <protection/>
    </xf>
    <xf numFmtId="0" fontId="14" fillId="37" borderId="10" xfId="100" applyFont="1" applyFill="1" applyBorder="1" applyAlignment="1">
      <alignment horizontal="center"/>
      <protection/>
    </xf>
    <xf numFmtId="0" fontId="3" fillId="37" borderId="12" xfId="100" applyFont="1" applyFill="1" applyBorder="1" applyAlignment="1">
      <alignment horizontal="center"/>
      <protection/>
    </xf>
  </cellXfs>
  <cellStyles count="110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%_Data sheet" xfId="18"/>
    <cellStyle name="%_Internal reporting" xfId="19"/>
    <cellStyle name="%_Sheet1" xfId="20"/>
    <cellStyle name="%_Vision download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ÅrMndDag" xfId="46"/>
    <cellStyle name="Bad" xfId="47"/>
    <cellStyle name="Calculation" xfId="48"/>
    <cellStyle name="Caption" xfId="49"/>
    <cellStyle name="Check Cell" xfId="50"/>
    <cellStyle name="Comma" xfId="51"/>
    <cellStyle name="Comma [0]" xfId="52"/>
    <cellStyle name="Comma 2" xfId="53"/>
    <cellStyle name="Comma 3" xfId="54"/>
    <cellStyle name="Comma 4" xfId="55"/>
    <cellStyle name="Comma 5" xfId="56"/>
    <cellStyle name="Comma 5 2" xfId="57"/>
    <cellStyle name="Comma 5_Internal reporting" xfId="58"/>
    <cellStyle name="Comma 6" xfId="59"/>
    <cellStyle name="Comma 7" xfId="60"/>
    <cellStyle name="Currency" xfId="61"/>
    <cellStyle name="Currency [0]" xfId="62"/>
    <cellStyle name="Currency 2" xfId="63"/>
    <cellStyle name="DagerOgTimer" xfId="64"/>
    <cellStyle name="DagOgDato" xfId="65"/>
    <cellStyle name="DagOgDatoLang" xfId="66"/>
    <cellStyle name="Dato" xfId="67"/>
    <cellStyle name="Explanatory Text" xfId="68"/>
    <cellStyle name="Good" xfId="69"/>
    <cellStyle name="Heading 1" xfId="70"/>
    <cellStyle name="Heading 2" xfId="71"/>
    <cellStyle name="Heading 3" xfId="72"/>
    <cellStyle name="Heading 4" xfId="73"/>
    <cellStyle name="Hyperlink 2" xfId="74"/>
    <cellStyle name="Hyperlink 3" xfId="75"/>
    <cellStyle name="Hyperlink 4" xfId="76"/>
    <cellStyle name="Input" xfId="77"/>
    <cellStyle name="JusterBunn" xfId="78"/>
    <cellStyle name="JusterMidtstill" xfId="79"/>
    <cellStyle name="JusterTopp" xfId="80"/>
    <cellStyle name="Klokkeslett" xfId="81"/>
    <cellStyle name="Konto" xfId="82"/>
    <cellStyle name="Linked Cell" xfId="83"/>
    <cellStyle name="Neutral" xfId="84"/>
    <cellStyle name="Normal 2" xfId="85"/>
    <cellStyle name="Normal 3" xfId="86"/>
    <cellStyle name="Normal 3 2" xfId="87"/>
    <cellStyle name="Normal 3 3" xfId="88"/>
    <cellStyle name="Normal 3_Data sheet" xfId="89"/>
    <cellStyle name="Normal 4" xfId="90"/>
    <cellStyle name="Normal 5" xfId="91"/>
    <cellStyle name="Normal 5 2" xfId="92"/>
    <cellStyle name="Normal 5_Data sheet" xfId="93"/>
    <cellStyle name="Normal 6" xfId="94"/>
    <cellStyle name="Normal 7" xfId="95"/>
    <cellStyle name="Normal 8" xfId="96"/>
    <cellStyle name="Normal 9" xfId="97"/>
    <cellStyle name="Normal_Cab Office" xfId="98"/>
    <cellStyle name="Normal_Internal reporting" xfId="99"/>
    <cellStyle name="Normal_Sheet1" xfId="100"/>
    <cellStyle name="Note" xfId="101"/>
    <cellStyle name="Output" xfId="102"/>
    <cellStyle name="Output Amounts" xfId="103"/>
    <cellStyle name="Percent" xfId="104"/>
    <cellStyle name="PersonNr" xfId="105"/>
    <cellStyle name="PostNr" xfId="106"/>
    <cellStyle name="PostNrNorge" xfId="107"/>
    <cellStyle name="PSChar" xfId="108"/>
    <cellStyle name="SkjulAlt" xfId="109"/>
    <cellStyle name="SkjulTall" xfId="110"/>
    <cellStyle name="Style 1" xfId="111"/>
    <cellStyle name="Telefon" xfId="112"/>
    <cellStyle name="Timer1" xfId="113"/>
    <cellStyle name="Timer2" xfId="114"/>
    <cellStyle name="Title" xfId="115"/>
    <cellStyle name="ToSiffer" xfId="116"/>
    <cellStyle name="Total" xfId="117"/>
    <cellStyle name="TreSiffer" xfId="118"/>
    <cellStyle name="Tusenskille1000" xfId="119"/>
    <cellStyle name="TusenskilleFarger" xfId="120"/>
    <cellStyle name="Valuta1000" xfId="121"/>
    <cellStyle name="ValutaFarger" xfId="122"/>
    <cellStyle name="Warning Text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46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F3" sqref="F3"/>
    </sheetView>
  </sheetViews>
  <sheetFormatPr defaultColWidth="8.88671875" defaultRowHeight="15" outlineLevelRow="1"/>
  <cols>
    <col min="1" max="1" width="1.99609375" style="1" customWidth="1"/>
    <col min="2" max="2" width="8.88671875" style="1" customWidth="1"/>
    <col min="3" max="6" width="8.99609375" style="1" bestFit="1" customWidth="1"/>
    <col min="7" max="7" width="8.88671875" style="1" customWidth="1"/>
    <col min="8" max="12" width="8.99609375" style="1" bestFit="1" customWidth="1"/>
    <col min="13" max="13" width="9.10546875" style="1" customWidth="1"/>
    <col min="14" max="14" width="8.99609375" style="1" bestFit="1" customWidth="1"/>
    <col min="15" max="28" width="8.88671875" style="1" customWidth="1"/>
    <col min="29" max="29" width="9.88671875" style="1" customWidth="1"/>
    <col min="30" max="30" width="8.88671875" style="1" customWidth="1"/>
    <col min="31" max="31" width="9.77734375" style="1" customWidth="1"/>
    <col min="32" max="32" width="9.99609375" style="1" customWidth="1"/>
    <col min="33" max="33" width="9.10546875" style="1" customWidth="1"/>
    <col min="34" max="16384" width="8.88671875" style="1" customWidth="1"/>
  </cols>
  <sheetData>
    <row r="1" spans="1:37" ht="15">
      <c r="A1" s="39"/>
      <c r="B1" s="12" t="s">
        <v>202</v>
      </c>
      <c r="C1" s="13"/>
      <c r="D1" s="1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</row>
    <row r="2" spans="1:37" ht="15">
      <c r="A2" s="39"/>
      <c r="B2" s="12" t="s">
        <v>111</v>
      </c>
      <c r="C2" s="16"/>
      <c r="D2" s="17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15">
      <c r="A3" s="39"/>
      <c r="B3" s="12" t="s">
        <v>197</v>
      </c>
      <c r="C3" s="16"/>
      <c r="D3" s="17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1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</row>
    <row r="5" spans="1:37" ht="1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</row>
    <row r="6" spans="1:37" ht="57.75">
      <c r="A6" s="39"/>
      <c r="B6" s="15"/>
      <c r="C6" s="73" t="s">
        <v>14</v>
      </c>
      <c r="D6" s="74"/>
      <c r="E6" s="73" t="s">
        <v>15</v>
      </c>
      <c r="F6" s="74"/>
      <c r="G6" s="73" t="s">
        <v>16</v>
      </c>
      <c r="H6" s="74"/>
      <c r="I6" s="71" t="s">
        <v>20</v>
      </c>
      <c r="J6" s="72"/>
      <c r="K6" s="71" t="s">
        <v>17</v>
      </c>
      <c r="L6" s="72"/>
      <c r="M6" s="71" t="s">
        <v>302</v>
      </c>
      <c r="N6" s="72"/>
      <c r="O6" s="75" t="s">
        <v>301</v>
      </c>
      <c r="P6" s="72"/>
      <c r="Q6" s="73" t="s">
        <v>303</v>
      </c>
      <c r="R6" s="74"/>
      <c r="S6" s="73" t="s">
        <v>19</v>
      </c>
      <c r="T6" s="74"/>
      <c r="U6" s="73" t="s">
        <v>304</v>
      </c>
      <c r="V6" s="74"/>
      <c r="W6" s="73" t="s">
        <v>305</v>
      </c>
      <c r="X6" s="74"/>
      <c r="Y6" s="75" t="s">
        <v>306</v>
      </c>
      <c r="Z6" s="76"/>
      <c r="AA6" s="18" t="s">
        <v>119</v>
      </c>
      <c r="AB6" s="18" t="s">
        <v>118</v>
      </c>
      <c r="AC6" s="18" t="s">
        <v>0</v>
      </c>
      <c r="AD6" s="18" t="s">
        <v>120</v>
      </c>
      <c r="AE6" s="18" t="s">
        <v>2</v>
      </c>
      <c r="AF6" s="18" t="s">
        <v>4</v>
      </c>
      <c r="AG6" s="19" t="s">
        <v>6</v>
      </c>
      <c r="AH6" s="18" t="s">
        <v>12</v>
      </c>
      <c r="AI6" s="18" t="s">
        <v>10</v>
      </c>
      <c r="AJ6" s="19" t="s">
        <v>8</v>
      </c>
      <c r="AK6" s="19" t="s">
        <v>6</v>
      </c>
    </row>
    <row r="7" spans="1:37" ht="57.75" customHeight="1">
      <c r="A7" s="39"/>
      <c r="B7" s="15"/>
      <c r="C7" s="20" t="s">
        <v>18</v>
      </c>
      <c r="D7" s="20" t="s">
        <v>307</v>
      </c>
      <c r="E7" s="20" t="s">
        <v>18</v>
      </c>
      <c r="F7" s="20" t="s">
        <v>307</v>
      </c>
      <c r="G7" s="20" t="s">
        <v>18</v>
      </c>
      <c r="H7" s="20" t="s">
        <v>307</v>
      </c>
      <c r="I7" s="20" t="s">
        <v>18</v>
      </c>
      <c r="J7" s="20" t="s">
        <v>307</v>
      </c>
      <c r="K7" s="20" t="s">
        <v>18</v>
      </c>
      <c r="L7" s="20" t="s">
        <v>307</v>
      </c>
      <c r="M7" s="20" t="s">
        <v>18</v>
      </c>
      <c r="N7" s="20" t="s">
        <v>307</v>
      </c>
      <c r="O7" s="21" t="s">
        <v>18</v>
      </c>
      <c r="P7" s="21" t="s">
        <v>307</v>
      </c>
      <c r="Q7" s="20" t="s">
        <v>18</v>
      </c>
      <c r="R7" s="20" t="s">
        <v>307</v>
      </c>
      <c r="S7" s="20" t="s">
        <v>18</v>
      </c>
      <c r="T7" s="20" t="s">
        <v>307</v>
      </c>
      <c r="U7" s="20" t="s">
        <v>18</v>
      </c>
      <c r="V7" s="20" t="s">
        <v>307</v>
      </c>
      <c r="W7" s="20" t="s">
        <v>18</v>
      </c>
      <c r="X7" s="20" t="s">
        <v>307</v>
      </c>
      <c r="Y7" s="21" t="s">
        <v>18</v>
      </c>
      <c r="Z7" s="21" t="s">
        <v>307</v>
      </c>
      <c r="AA7" s="22"/>
      <c r="AB7" s="22"/>
      <c r="AC7" s="22" t="s">
        <v>1</v>
      </c>
      <c r="AD7" s="22"/>
      <c r="AE7" s="22" t="s">
        <v>3</v>
      </c>
      <c r="AF7" s="22" t="s">
        <v>5</v>
      </c>
      <c r="AG7" s="40" t="s">
        <v>7</v>
      </c>
      <c r="AH7" s="22" t="s">
        <v>13</v>
      </c>
      <c r="AI7" s="22" t="s">
        <v>11</v>
      </c>
      <c r="AJ7" s="40" t="s">
        <v>9</v>
      </c>
      <c r="AK7" s="40" t="s">
        <v>7</v>
      </c>
    </row>
    <row r="8" spans="1:37" ht="15.75" hidden="1" outlineLevel="1">
      <c r="A8" s="39"/>
      <c r="B8" s="23">
        <v>40634</v>
      </c>
      <c r="C8" s="41">
        <v>24</v>
      </c>
      <c r="D8" s="42">
        <v>23.1</v>
      </c>
      <c r="E8" s="41">
        <v>62</v>
      </c>
      <c r="F8" s="42">
        <v>58.6</v>
      </c>
      <c r="G8" s="41">
        <v>32</v>
      </c>
      <c r="H8" s="42">
        <v>29.9</v>
      </c>
      <c r="I8" s="41">
        <v>152</v>
      </c>
      <c r="J8" s="43">
        <v>147.9</v>
      </c>
      <c r="K8" s="41">
        <v>14</v>
      </c>
      <c r="L8" s="42">
        <v>13.3</v>
      </c>
      <c r="M8" s="66">
        <v>0</v>
      </c>
      <c r="N8" s="43">
        <v>0</v>
      </c>
      <c r="O8" s="24">
        <v>284</v>
      </c>
      <c r="P8" s="25">
        <v>272.8</v>
      </c>
      <c r="Q8" s="26">
        <v>8</v>
      </c>
      <c r="R8" s="27">
        <v>6</v>
      </c>
      <c r="S8" s="26">
        <v>0</v>
      </c>
      <c r="T8" s="27">
        <v>0</v>
      </c>
      <c r="U8" s="26">
        <v>0</v>
      </c>
      <c r="V8" s="27">
        <v>0</v>
      </c>
      <c r="W8" s="26">
        <v>1</v>
      </c>
      <c r="X8" s="27">
        <v>1</v>
      </c>
      <c r="Y8" s="28">
        <v>293</v>
      </c>
      <c r="Z8" s="25">
        <v>279.8</v>
      </c>
      <c r="AA8" s="54">
        <v>1145462.58</v>
      </c>
      <c r="AB8" s="54">
        <v>11567.35</v>
      </c>
      <c r="AC8" s="54">
        <v>750</v>
      </c>
      <c r="AD8" s="54">
        <v>1864.35</v>
      </c>
      <c r="AE8" s="54">
        <v>246688.28</v>
      </c>
      <c r="AF8" s="54">
        <v>112840.4</v>
      </c>
      <c r="AG8" s="29">
        <f>SUM(AA8:AF8)</f>
        <v>1519172.9600000002</v>
      </c>
      <c r="AH8" s="30">
        <v>50419.31</v>
      </c>
      <c r="AI8" s="30">
        <v>5346.76</v>
      </c>
      <c r="AJ8" s="29">
        <v>55766.07</v>
      </c>
      <c r="AK8" s="29">
        <v>1574939.03</v>
      </c>
    </row>
    <row r="9" spans="1:37" ht="15.75" hidden="1" outlineLevel="1">
      <c r="A9" s="39"/>
      <c r="B9" s="23">
        <v>40664</v>
      </c>
      <c r="C9" s="58">
        <v>25</v>
      </c>
      <c r="D9" s="50">
        <v>24.1</v>
      </c>
      <c r="E9" s="58">
        <v>62</v>
      </c>
      <c r="F9" s="50">
        <v>58.6</v>
      </c>
      <c r="G9" s="58">
        <v>34</v>
      </c>
      <c r="H9" s="50">
        <v>31.9</v>
      </c>
      <c r="I9" s="58">
        <v>152</v>
      </c>
      <c r="J9" s="51">
        <v>148.5</v>
      </c>
      <c r="K9" s="58">
        <v>15</v>
      </c>
      <c r="L9" s="50">
        <v>14.3</v>
      </c>
      <c r="M9" s="67">
        <v>0</v>
      </c>
      <c r="N9" s="51">
        <v>0</v>
      </c>
      <c r="O9" s="31">
        <v>288</v>
      </c>
      <c r="P9" s="32">
        <v>277.4</v>
      </c>
      <c r="Q9" s="59">
        <v>7</v>
      </c>
      <c r="R9" s="60">
        <v>6</v>
      </c>
      <c r="S9" s="59">
        <v>0</v>
      </c>
      <c r="T9" s="60">
        <v>0</v>
      </c>
      <c r="U9" s="59">
        <v>0</v>
      </c>
      <c r="V9" s="60">
        <v>0</v>
      </c>
      <c r="W9" s="59">
        <v>0</v>
      </c>
      <c r="X9" s="60">
        <v>0</v>
      </c>
      <c r="Y9" s="33">
        <v>295</v>
      </c>
      <c r="Z9" s="32">
        <v>283.4</v>
      </c>
      <c r="AA9" s="61">
        <v>1152918.22</v>
      </c>
      <c r="AB9" s="61">
        <v>12376.81</v>
      </c>
      <c r="AC9" s="61">
        <v>9750</v>
      </c>
      <c r="AD9" s="61">
        <v>2838.28</v>
      </c>
      <c r="AE9" s="61">
        <v>246953.84</v>
      </c>
      <c r="AF9" s="61">
        <v>114795.21</v>
      </c>
      <c r="AG9" s="29">
        <f aca="true" t="shared" si="0" ref="AG9:AG19">SUM(AA9:AF9)</f>
        <v>1539632.36</v>
      </c>
      <c r="AH9" s="62">
        <v>34314.35</v>
      </c>
      <c r="AI9" s="62">
        <v>0</v>
      </c>
      <c r="AJ9" s="29">
        <v>34314.35</v>
      </c>
      <c r="AK9" s="29">
        <v>1573946.71</v>
      </c>
    </row>
    <row r="10" spans="1:37" ht="15.75" hidden="1" outlineLevel="1">
      <c r="A10" s="39"/>
      <c r="B10" s="23">
        <v>40695</v>
      </c>
      <c r="C10" s="41">
        <v>26</v>
      </c>
      <c r="D10" s="42">
        <v>25.6</v>
      </c>
      <c r="E10" s="41">
        <v>63</v>
      </c>
      <c r="F10" s="42">
        <v>59.6</v>
      </c>
      <c r="G10" s="41">
        <v>34</v>
      </c>
      <c r="H10" s="42">
        <v>32.4</v>
      </c>
      <c r="I10" s="41">
        <v>151</v>
      </c>
      <c r="J10" s="43">
        <v>147.14414414414415</v>
      </c>
      <c r="K10" s="41">
        <v>14</v>
      </c>
      <c r="L10" s="42">
        <v>13.3</v>
      </c>
      <c r="M10" s="66">
        <v>0</v>
      </c>
      <c r="N10" s="43">
        <v>0</v>
      </c>
      <c r="O10" s="31">
        <v>288</v>
      </c>
      <c r="P10" s="32">
        <v>278.0441441441441</v>
      </c>
      <c r="Q10" s="26">
        <v>5</v>
      </c>
      <c r="R10" s="27">
        <v>5</v>
      </c>
      <c r="S10" s="26">
        <v>0</v>
      </c>
      <c r="T10" s="27">
        <v>0</v>
      </c>
      <c r="U10" s="26">
        <v>0</v>
      </c>
      <c r="V10" s="27">
        <v>0</v>
      </c>
      <c r="W10" s="26">
        <v>0</v>
      </c>
      <c r="X10" s="27">
        <v>0</v>
      </c>
      <c r="Y10" s="33">
        <v>293</v>
      </c>
      <c r="Z10" s="32">
        <v>283.0441441441441</v>
      </c>
      <c r="AA10" s="54">
        <v>1191425.05</v>
      </c>
      <c r="AB10" s="54">
        <v>13400.54</v>
      </c>
      <c r="AC10" s="54">
        <v>750</v>
      </c>
      <c r="AD10" s="54">
        <v>1786.9</v>
      </c>
      <c r="AE10" s="54">
        <v>250803.01</v>
      </c>
      <c r="AF10" s="54">
        <v>137257.39</v>
      </c>
      <c r="AG10" s="29">
        <f t="shared" si="0"/>
        <v>1595422.8900000001</v>
      </c>
      <c r="AH10" s="30">
        <v>25846.05</v>
      </c>
      <c r="AI10" s="30">
        <v>0</v>
      </c>
      <c r="AJ10" s="29">
        <v>25846.05</v>
      </c>
      <c r="AK10" s="29">
        <v>1621268.94</v>
      </c>
    </row>
    <row r="11" spans="1:37" ht="15.75" hidden="1" outlineLevel="1">
      <c r="A11" s="39"/>
      <c r="B11" s="23">
        <v>40725</v>
      </c>
      <c r="C11" s="58">
        <v>26</v>
      </c>
      <c r="D11" s="50">
        <v>25.6</v>
      </c>
      <c r="E11" s="58">
        <v>59</v>
      </c>
      <c r="F11" s="50">
        <v>55.8</v>
      </c>
      <c r="G11" s="58">
        <v>31</v>
      </c>
      <c r="H11" s="50">
        <v>29.6</v>
      </c>
      <c r="I11" s="58">
        <v>149</v>
      </c>
      <c r="J11" s="51">
        <v>145.64414414414415</v>
      </c>
      <c r="K11" s="58">
        <v>14</v>
      </c>
      <c r="L11" s="50">
        <v>13.3</v>
      </c>
      <c r="M11" s="67">
        <v>0</v>
      </c>
      <c r="N11" s="51">
        <v>0</v>
      </c>
      <c r="O11" s="31">
        <v>279</v>
      </c>
      <c r="P11" s="32">
        <v>269.94414414414416</v>
      </c>
      <c r="Q11" s="59">
        <v>7</v>
      </c>
      <c r="R11" s="60">
        <v>5</v>
      </c>
      <c r="S11" s="59">
        <v>0</v>
      </c>
      <c r="T11" s="60">
        <v>0</v>
      </c>
      <c r="U11" s="59">
        <v>0</v>
      </c>
      <c r="V11" s="60">
        <v>0</v>
      </c>
      <c r="W11" s="59">
        <v>0</v>
      </c>
      <c r="X11" s="60">
        <v>0</v>
      </c>
      <c r="Y11" s="33">
        <v>286</v>
      </c>
      <c r="Z11" s="32">
        <v>274.94414414414416</v>
      </c>
      <c r="AA11" s="61">
        <v>1136003.59</v>
      </c>
      <c r="AB11" s="61">
        <v>9042.36</v>
      </c>
      <c r="AC11" s="61">
        <v>6000</v>
      </c>
      <c r="AD11" s="61">
        <v>2881.04</v>
      </c>
      <c r="AE11" s="61">
        <v>242231.21</v>
      </c>
      <c r="AF11" s="61">
        <v>111453.78</v>
      </c>
      <c r="AG11" s="29">
        <f t="shared" si="0"/>
        <v>1507611.9800000002</v>
      </c>
      <c r="AH11" s="62">
        <v>27642.7</v>
      </c>
      <c r="AI11" s="62">
        <v>0</v>
      </c>
      <c r="AJ11" s="29">
        <v>27642.7</v>
      </c>
      <c r="AK11" s="29">
        <v>1535254.68</v>
      </c>
    </row>
    <row r="12" spans="1:37" ht="15.75" hidden="1" outlineLevel="1">
      <c r="A12" s="39"/>
      <c r="B12" s="23">
        <v>40756</v>
      </c>
      <c r="C12" s="41">
        <v>25</v>
      </c>
      <c r="D12" s="44">
        <v>24.6</v>
      </c>
      <c r="E12" s="41">
        <v>59</v>
      </c>
      <c r="F12" s="44">
        <v>55.8</v>
      </c>
      <c r="G12" s="41">
        <v>31</v>
      </c>
      <c r="H12" s="44">
        <v>29.6</v>
      </c>
      <c r="I12" s="45">
        <v>150</v>
      </c>
      <c r="J12" s="46">
        <v>146.34414414414414</v>
      </c>
      <c r="K12" s="45">
        <v>15</v>
      </c>
      <c r="L12" s="44">
        <v>14.3</v>
      </c>
      <c r="M12" s="68">
        <v>0</v>
      </c>
      <c r="N12" s="46">
        <v>0</v>
      </c>
      <c r="O12" s="31">
        <v>280</v>
      </c>
      <c r="P12" s="32">
        <v>270.64414414414415</v>
      </c>
      <c r="Q12" s="26">
        <v>6</v>
      </c>
      <c r="R12" s="27">
        <v>4</v>
      </c>
      <c r="S12" s="26">
        <v>0</v>
      </c>
      <c r="T12" s="27">
        <v>0</v>
      </c>
      <c r="U12" s="26">
        <v>0</v>
      </c>
      <c r="V12" s="27">
        <v>0</v>
      </c>
      <c r="W12" s="26">
        <v>0</v>
      </c>
      <c r="X12" s="27">
        <v>0</v>
      </c>
      <c r="Y12" s="33">
        <v>286</v>
      </c>
      <c r="Z12" s="32">
        <v>274.64414414414415</v>
      </c>
      <c r="AA12" s="54">
        <v>1122137.79</v>
      </c>
      <c r="AB12" s="54">
        <v>10960.23</v>
      </c>
      <c r="AC12" s="54">
        <v>360233</v>
      </c>
      <c r="AD12" s="54">
        <v>1387.46</v>
      </c>
      <c r="AE12" s="54">
        <v>245500.11</v>
      </c>
      <c r="AF12" s="54">
        <v>150971.35</v>
      </c>
      <c r="AG12" s="29">
        <f t="shared" si="0"/>
        <v>1891189.94</v>
      </c>
      <c r="AH12" s="30">
        <v>6165</v>
      </c>
      <c r="AI12" s="30">
        <v>0</v>
      </c>
      <c r="AJ12" s="29">
        <v>6165</v>
      </c>
      <c r="AK12" s="29">
        <v>1897354.94</v>
      </c>
    </row>
    <row r="13" spans="1:37" ht="15.75" hidden="1" outlineLevel="1">
      <c r="A13" s="39"/>
      <c r="B13" s="23">
        <v>40787</v>
      </c>
      <c r="C13" s="58">
        <v>26</v>
      </c>
      <c r="D13" s="50">
        <v>25.6</v>
      </c>
      <c r="E13" s="58">
        <v>56</v>
      </c>
      <c r="F13" s="50">
        <v>52.8</v>
      </c>
      <c r="G13" s="58">
        <v>31</v>
      </c>
      <c r="H13" s="50">
        <v>29.6</v>
      </c>
      <c r="I13" s="58">
        <v>149</v>
      </c>
      <c r="J13" s="51">
        <v>145.02747747747748</v>
      </c>
      <c r="K13" s="58">
        <v>15</v>
      </c>
      <c r="L13" s="50">
        <v>14.3</v>
      </c>
      <c r="M13" s="67">
        <v>1</v>
      </c>
      <c r="N13" s="51">
        <v>1</v>
      </c>
      <c r="O13" s="31">
        <v>278</v>
      </c>
      <c r="P13" s="32">
        <v>268.3274774774775</v>
      </c>
      <c r="Q13" s="59">
        <v>6</v>
      </c>
      <c r="R13" s="60">
        <v>6</v>
      </c>
      <c r="S13" s="59">
        <v>0</v>
      </c>
      <c r="T13" s="60">
        <v>0</v>
      </c>
      <c r="U13" s="59">
        <v>1</v>
      </c>
      <c r="V13" s="60">
        <v>1</v>
      </c>
      <c r="W13" s="59">
        <v>0</v>
      </c>
      <c r="X13" s="60">
        <v>0</v>
      </c>
      <c r="Y13" s="33">
        <v>285</v>
      </c>
      <c r="Z13" s="32">
        <v>275.3274774774775</v>
      </c>
      <c r="AA13" s="61">
        <v>1147369.77</v>
      </c>
      <c r="AB13" s="61">
        <v>8666.16</v>
      </c>
      <c r="AC13" s="61">
        <v>3843</v>
      </c>
      <c r="AD13" s="61">
        <v>2868.11</v>
      </c>
      <c r="AE13" s="61">
        <v>243456.43</v>
      </c>
      <c r="AF13" s="61">
        <v>111833.66</v>
      </c>
      <c r="AG13" s="29">
        <f t="shared" si="0"/>
        <v>1518037.13</v>
      </c>
      <c r="AH13" s="62">
        <v>21053.66</v>
      </c>
      <c r="AI13" s="62">
        <v>0</v>
      </c>
      <c r="AJ13" s="29">
        <v>21053.66</v>
      </c>
      <c r="AK13" s="29">
        <v>1539090.79</v>
      </c>
    </row>
    <row r="14" spans="1:37" ht="15.75" hidden="1" outlineLevel="1">
      <c r="A14" s="39"/>
      <c r="B14" s="23">
        <v>40817</v>
      </c>
      <c r="C14" s="47">
        <v>25</v>
      </c>
      <c r="D14" s="48">
        <v>24.6</v>
      </c>
      <c r="E14" s="47">
        <v>58</v>
      </c>
      <c r="F14" s="48">
        <v>54.8</v>
      </c>
      <c r="G14" s="47">
        <v>30</v>
      </c>
      <c r="H14" s="48">
        <v>28.6</v>
      </c>
      <c r="I14" s="47">
        <v>149</v>
      </c>
      <c r="J14" s="49">
        <v>144.16081081081083</v>
      </c>
      <c r="K14" s="47">
        <v>15</v>
      </c>
      <c r="L14" s="48">
        <v>14.3</v>
      </c>
      <c r="M14" s="69">
        <v>1</v>
      </c>
      <c r="N14" s="49">
        <v>1</v>
      </c>
      <c r="O14" s="31">
        <v>278</v>
      </c>
      <c r="P14" s="32">
        <v>267.4608108108108</v>
      </c>
      <c r="Q14" s="26">
        <v>5</v>
      </c>
      <c r="R14" s="27">
        <v>5</v>
      </c>
      <c r="S14" s="26">
        <v>0</v>
      </c>
      <c r="T14" s="27">
        <v>0</v>
      </c>
      <c r="U14" s="26">
        <v>1</v>
      </c>
      <c r="V14" s="27">
        <v>1</v>
      </c>
      <c r="W14" s="26">
        <v>0</v>
      </c>
      <c r="X14" s="27">
        <v>0</v>
      </c>
      <c r="Y14" s="33">
        <v>284</v>
      </c>
      <c r="Z14" s="32">
        <v>273.4608108108108</v>
      </c>
      <c r="AA14" s="55">
        <v>1146977.58</v>
      </c>
      <c r="AB14" s="55">
        <v>6812.35</v>
      </c>
      <c r="AC14" s="55">
        <v>2211</v>
      </c>
      <c r="AD14" s="55">
        <v>2358.8</v>
      </c>
      <c r="AE14" s="55">
        <v>242622.55</v>
      </c>
      <c r="AF14" s="55">
        <v>112724.31</v>
      </c>
      <c r="AG14" s="29">
        <f t="shared" si="0"/>
        <v>1513706.5900000003</v>
      </c>
      <c r="AH14" s="30">
        <v>20214.64</v>
      </c>
      <c r="AI14" s="30">
        <v>0</v>
      </c>
      <c r="AJ14" s="29">
        <v>20214.64</v>
      </c>
      <c r="AK14" s="29">
        <v>1533921.23</v>
      </c>
    </row>
    <row r="15" spans="1:37" ht="15.75" hidden="1" outlineLevel="1">
      <c r="A15" s="39"/>
      <c r="B15" s="23">
        <v>40848</v>
      </c>
      <c r="C15" s="58">
        <v>25</v>
      </c>
      <c r="D15" s="50">
        <v>24.6</v>
      </c>
      <c r="E15" s="58">
        <v>59</v>
      </c>
      <c r="F15" s="51">
        <v>55.82777777777778</v>
      </c>
      <c r="G15" s="58">
        <v>30</v>
      </c>
      <c r="H15" s="51">
        <v>28.35</v>
      </c>
      <c r="I15" s="58">
        <v>150</v>
      </c>
      <c r="J15" s="51">
        <v>144.89692192192192</v>
      </c>
      <c r="K15" s="58">
        <v>15</v>
      </c>
      <c r="L15" s="50">
        <v>14.3</v>
      </c>
      <c r="M15" s="67">
        <v>0</v>
      </c>
      <c r="N15" s="51">
        <v>0</v>
      </c>
      <c r="O15" s="31">
        <f aca="true" t="shared" si="1" ref="O15:P19">C15+E15+G15+I15+K15+M15</f>
        <v>279</v>
      </c>
      <c r="P15" s="32">
        <f t="shared" si="1"/>
        <v>267.97469969969967</v>
      </c>
      <c r="Q15" s="59">
        <v>6</v>
      </c>
      <c r="R15" s="60">
        <v>5</v>
      </c>
      <c r="S15" s="59">
        <v>0</v>
      </c>
      <c r="T15" s="60">
        <v>0</v>
      </c>
      <c r="U15" s="59">
        <v>1</v>
      </c>
      <c r="V15" s="60">
        <v>1</v>
      </c>
      <c r="W15" s="59">
        <v>0</v>
      </c>
      <c r="X15" s="60">
        <v>0</v>
      </c>
      <c r="Y15" s="33">
        <f aca="true" t="shared" si="2" ref="Y15:Z18">O15+Q15+S15+U15+W15</f>
        <v>286</v>
      </c>
      <c r="Z15" s="32">
        <f t="shared" si="2"/>
        <v>273.97469969969967</v>
      </c>
      <c r="AA15" s="61">
        <v>1093233.16</v>
      </c>
      <c r="AB15" s="61">
        <v>6876.46</v>
      </c>
      <c r="AC15" s="61">
        <v>29358.4</v>
      </c>
      <c r="AD15" s="61">
        <v>4394.25</v>
      </c>
      <c r="AE15" s="61">
        <v>239674.38</v>
      </c>
      <c r="AF15" s="61">
        <v>110492.9</v>
      </c>
      <c r="AG15" s="29">
        <f t="shared" si="0"/>
        <v>1484029.5499999998</v>
      </c>
      <c r="AH15" s="62">
        <v>20384.9</v>
      </c>
      <c r="AI15" s="62">
        <v>0</v>
      </c>
      <c r="AJ15" s="29">
        <f>SUM(AH15:AI15)</f>
        <v>20384.9</v>
      </c>
      <c r="AK15" s="29">
        <f>AG15+AJ15</f>
        <v>1504414.4499999997</v>
      </c>
    </row>
    <row r="16" spans="1:37" ht="15.75" hidden="1" outlineLevel="1">
      <c r="A16" s="39"/>
      <c r="B16" s="23">
        <v>40878</v>
      </c>
      <c r="C16" s="42">
        <v>27</v>
      </c>
      <c r="D16" s="42">
        <v>26.6</v>
      </c>
      <c r="E16" s="42">
        <v>58</v>
      </c>
      <c r="F16" s="43">
        <v>54.69</v>
      </c>
      <c r="G16" s="42">
        <v>31</v>
      </c>
      <c r="H16" s="42">
        <v>29.3</v>
      </c>
      <c r="I16" s="42">
        <v>149</v>
      </c>
      <c r="J16" s="43">
        <v>143.89499999999998</v>
      </c>
      <c r="K16" s="42">
        <v>15</v>
      </c>
      <c r="L16" s="42">
        <v>14.3</v>
      </c>
      <c r="M16" s="66">
        <v>0</v>
      </c>
      <c r="N16" s="43">
        <v>0</v>
      </c>
      <c r="O16" s="31">
        <f t="shared" si="1"/>
        <v>280</v>
      </c>
      <c r="P16" s="32">
        <f t="shared" si="1"/>
        <v>268.78499999999997</v>
      </c>
      <c r="Q16" s="42">
        <v>5</v>
      </c>
      <c r="R16" s="43">
        <v>5</v>
      </c>
      <c r="S16" s="42">
        <v>0</v>
      </c>
      <c r="T16" s="43">
        <v>0</v>
      </c>
      <c r="U16" s="42">
        <v>1</v>
      </c>
      <c r="V16" s="43">
        <v>1</v>
      </c>
      <c r="W16" s="42">
        <v>0</v>
      </c>
      <c r="X16" s="43">
        <v>0</v>
      </c>
      <c r="Y16" s="33">
        <f t="shared" si="2"/>
        <v>286</v>
      </c>
      <c r="Z16" s="32">
        <f t="shared" si="2"/>
        <v>274.78499999999997</v>
      </c>
      <c r="AA16" s="54">
        <v>1106402.21</v>
      </c>
      <c r="AB16" s="54">
        <v>8568.84</v>
      </c>
      <c r="AC16" s="54">
        <v>44882</v>
      </c>
      <c r="AD16" s="54">
        <v>3545.92</v>
      </c>
      <c r="AE16" s="54">
        <v>239511.26</v>
      </c>
      <c r="AF16" s="54">
        <v>114726.22</v>
      </c>
      <c r="AG16" s="29">
        <f t="shared" si="0"/>
        <v>1517636.45</v>
      </c>
      <c r="AH16" s="30">
        <v>19730</v>
      </c>
      <c r="AI16" s="30">
        <v>0</v>
      </c>
      <c r="AJ16" s="29">
        <f>SUM(AH16:AI16)</f>
        <v>19730</v>
      </c>
      <c r="AK16" s="29">
        <f>AG16+AJ16</f>
        <v>1537366.45</v>
      </c>
    </row>
    <row r="17" spans="1:37" ht="15.75" hidden="1" outlineLevel="1">
      <c r="A17" s="39"/>
      <c r="B17" s="23">
        <v>40909</v>
      </c>
      <c r="C17" s="58">
        <v>27</v>
      </c>
      <c r="D17" s="50">
        <v>26.6</v>
      </c>
      <c r="E17" s="58">
        <v>56</v>
      </c>
      <c r="F17" s="51">
        <v>52.71666666666667</v>
      </c>
      <c r="G17" s="58">
        <v>34</v>
      </c>
      <c r="H17" s="51">
        <v>32.31666666666667</v>
      </c>
      <c r="I17" s="58">
        <v>149</v>
      </c>
      <c r="J17" s="51">
        <v>143.2716966966967</v>
      </c>
      <c r="K17" s="58">
        <v>14</v>
      </c>
      <c r="L17" s="50">
        <v>13.3</v>
      </c>
      <c r="M17" s="67">
        <v>0</v>
      </c>
      <c r="N17" s="51">
        <v>0</v>
      </c>
      <c r="O17" s="31">
        <f t="shared" si="1"/>
        <v>280</v>
      </c>
      <c r="P17" s="32">
        <f t="shared" si="1"/>
        <v>268.20503003003</v>
      </c>
      <c r="Q17" s="50">
        <v>4</v>
      </c>
      <c r="R17" s="51">
        <v>4</v>
      </c>
      <c r="S17" s="50">
        <v>0</v>
      </c>
      <c r="T17" s="51">
        <v>0</v>
      </c>
      <c r="U17" s="50">
        <v>5</v>
      </c>
      <c r="V17" s="50">
        <v>3.1</v>
      </c>
      <c r="W17" s="50">
        <v>0</v>
      </c>
      <c r="X17" s="51">
        <v>0</v>
      </c>
      <c r="Y17" s="33">
        <f t="shared" si="2"/>
        <v>289</v>
      </c>
      <c r="Z17" s="32">
        <f t="shared" si="2"/>
        <v>275.30503003003</v>
      </c>
      <c r="AA17" s="61">
        <v>1117162.15</v>
      </c>
      <c r="AB17" s="61">
        <v>9487.69</v>
      </c>
      <c r="AC17" s="61">
        <v>2000</v>
      </c>
      <c r="AD17" s="61">
        <v>4670.59</v>
      </c>
      <c r="AE17" s="61">
        <v>241003.45</v>
      </c>
      <c r="AF17" s="61">
        <v>111580.02</v>
      </c>
      <c r="AG17" s="29">
        <f t="shared" si="0"/>
        <v>1485903.9</v>
      </c>
      <c r="AH17" s="62">
        <v>37438.79</v>
      </c>
      <c r="AI17" s="62">
        <v>0</v>
      </c>
      <c r="AJ17" s="29">
        <f>SUM(AH17:AI17)</f>
        <v>37438.79</v>
      </c>
      <c r="AK17" s="29">
        <f>AG17+AJ17</f>
        <v>1523342.69</v>
      </c>
    </row>
    <row r="18" spans="1:37" ht="15.75" hidden="1" outlineLevel="1">
      <c r="A18" s="39"/>
      <c r="B18" s="23">
        <v>40940</v>
      </c>
      <c r="C18" s="42">
        <v>25</v>
      </c>
      <c r="D18" s="43">
        <v>25</v>
      </c>
      <c r="E18" s="42">
        <v>57</v>
      </c>
      <c r="F18" s="42">
        <v>53.7</v>
      </c>
      <c r="G18" s="42">
        <v>35</v>
      </c>
      <c r="H18" s="42">
        <v>33.2</v>
      </c>
      <c r="I18" s="42">
        <v>148</v>
      </c>
      <c r="J18" s="42">
        <v>142.5</v>
      </c>
      <c r="K18" s="42">
        <v>14</v>
      </c>
      <c r="L18" s="42">
        <v>13.1</v>
      </c>
      <c r="M18" s="66">
        <v>0</v>
      </c>
      <c r="N18" s="43">
        <v>0</v>
      </c>
      <c r="O18" s="31">
        <f t="shared" si="1"/>
        <v>279</v>
      </c>
      <c r="P18" s="32">
        <f t="shared" si="1"/>
        <v>267.5</v>
      </c>
      <c r="Q18" s="42">
        <v>3</v>
      </c>
      <c r="R18" s="43">
        <v>3</v>
      </c>
      <c r="S18" s="42">
        <v>0</v>
      </c>
      <c r="T18" s="43">
        <v>0</v>
      </c>
      <c r="U18" s="42">
        <v>5</v>
      </c>
      <c r="V18" s="42">
        <v>2.6</v>
      </c>
      <c r="W18" s="42">
        <v>0</v>
      </c>
      <c r="X18" s="43">
        <v>0</v>
      </c>
      <c r="Y18" s="33">
        <f t="shared" si="2"/>
        <v>287</v>
      </c>
      <c r="Z18" s="32">
        <f t="shared" si="2"/>
        <v>273.1</v>
      </c>
      <c r="AA18" s="54">
        <v>1103244.66</v>
      </c>
      <c r="AB18" s="54">
        <v>8160.03</v>
      </c>
      <c r="AC18" s="54">
        <v>1830</v>
      </c>
      <c r="AD18" s="54">
        <v>1928.33</v>
      </c>
      <c r="AE18" s="54">
        <v>236433.47</v>
      </c>
      <c r="AF18" s="54">
        <v>109456.98</v>
      </c>
      <c r="AG18" s="29">
        <f t="shared" si="0"/>
        <v>1461053.47</v>
      </c>
      <c r="AH18" s="30">
        <v>18188.74</v>
      </c>
      <c r="AI18" s="30">
        <v>0</v>
      </c>
      <c r="AJ18" s="29">
        <f>SUM(AH18:AI18)</f>
        <v>18188.74</v>
      </c>
      <c r="AK18" s="29">
        <f>AG18+AJ18</f>
        <v>1479242.21</v>
      </c>
    </row>
    <row r="19" spans="1:37" ht="15.75" hidden="1" outlineLevel="1">
      <c r="A19" s="39"/>
      <c r="B19" s="23">
        <v>40969</v>
      </c>
      <c r="C19" s="52">
        <v>25</v>
      </c>
      <c r="D19" s="53">
        <v>25</v>
      </c>
      <c r="E19" s="52">
        <v>57</v>
      </c>
      <c r="F19" s="53">
        <v>53.71666666666667</v>
      </c>
      <c r="G19" s="52">
        <v>34</v>
      </c>
      <c r="H19" s="53">
        <v>32.18333333333334</v>
      </c>
      <c r="I19" s="52">
        <v>148</v>
      </c>
      <c r="J19" s="53">
        <v>142.58521021021022</v>
      </c>
      <c r="K19" s="52">
        <v>14</v>
      </c>
      <c r="L19" s="52">
        <v>13.3</v>
      </c>
      <c r="M19" s="70">
        <v>0</v>
      </c>
      <c r="N19" s="53">
        <v>0</v>
      </c>
      <c r="O19" s="31">
        <f t="shared" si="1"/>
        <v>278</v>
      </c>
      <c r="P19" s="32">
        <f t="shared" si="1"/>
        <v>266.7852102102102</v>
      </c>
      <c r="Q19" s="52">
        <v>3</v>
      </c>
      <c r="R19" s="53">
        <v>3</v>
      </c>
      <c r="S19" s="52">
        <v>0</v>
      </c>
      <c r="T19" s="53">
        <v>0</v>
      </c>
      <c r="U19" s="52">
        <v>3</v>
      </c>
      <c r="V19" s="53">
        <v>3</v>
      </c>
      <c r="W19" s="52">
        <v>0</v>
      </c>
      <c r="X19" s="53">
        <v>0</v>
      </c>
      <c r="Y19" s="34">
        <f>O19+Q19+S19+U19+W19</f>
        <v>284</v>
      </c>
      <c r="Z19" s="35">
        <f>P19+R19+T19+V19+X19</f>
        <v>272.7852102102102</v>
      </c>
      <c r="AA19" s="61">
        <v>1091656.43</v>
      </c>
      <c r="AB19" s="61">
        <v>8830.87</v>
      </c>
      <c r="AC19" s="61">
        <v>112541.81</v>
      </c>
      <c r="AD19" s="61">
        <v>1309.29</v>
      </c>
      <c r="AE19" s="61">
        <v>239310.63</v>
      </c>
      <c r="AF19" s="61">
        <v>110792.28</v>
      </c>
      <c r="AG19" s="29">
        <f t="shared" si="0"/>
        <v>1564441.3100000003</v>
      </c>
      <c r="AH19" s="62">
        <v>33589.25</v>
      </c>
      <c r="AI19" s="62">
        <v>0</v>
      </c>
      <c r="AJ19" s="29">
        <f>SUM(AH19:AI19)</f>
        <v>33589.25</v>
      </c>
      <c r="AK19" s="29">
        <f>AG19+AJ19</f>
        <v>1598030.5600000003</v>
      </c>
    </row>
    <row r="20" spans="1:37" ht="15.75" collapsed="1">
      <c r="A20" s="39"/>
      <c r="B20" s="15"/>
      <c r="C20" s="36">
        <f>AVERAGE(C8:C19)</f>
        <v>25.5</v>
      </c>
      <c r="D20" s="35">
        <f aca="true" t="shared" si="3" ref="D20:N20">AVERAGE(D8:D19)</f>
        <v>25.083333333333332</v>
      </c>
      <c r="E20" s="36">
        <f t="shared" si="3"/>
        <v>58.833333333333336</v>
      </c>
      <c r="F20" s="35">
        <f t="shared" si="3"/>
        <v>55.554259259259275</v>
      </c>
      <c r="G20" s="36">
        <f t="shared" si="3"/>
        <v>32.25</v>
      </c>
      <c r="H20" s="35">
        <f t="shared" si="3"/>
        <v>30.579166666666662</v>
      </c>
      <c r="I20" s="36">
        <f t="shared" si="3"/>
        <v>149.66666666666666</v>
      </c>
      <c r="J20" s="35">
        <f t="shared" si="3"/>
        <v>145.1557957957958</v>
      </c>
      <c r="K20" s="36">
        <f t="shared" si="3"/>
        <v>14.5</v>
      </c>
      <c r="L20" s="35">
        <f t="shared" si="3"/>
        <v>13.783333333333333</v>
      </c>
      <c r="M20" s="36">
        <f t="shared" si="3"/>
        <v>0.16666666666666666</v>
      </c>
      <c r="N20" s="35">
        <f t="shared" si="3"/>
        <v>0.16666666666666666</v>
      </c>
      <c r="O20" s="56">
        <f aca="true" t="shared" si="4" ref="O20:Z20">AVERAGE(O8:O19)</f>
        <v>280.9166666666667</v>
      </c>
      <c r="P20" s="57">
        <f t="shared" si="4"/>
        <v>270.32255505505503</v>
      </c>
      <c r="Q20" s="35">
        <f t="shared" si="4"/>
        <v>5.416666666666667</v>
      </c>
      <c r="R20" s="35">
        <f t="shared" si="4"/>
        <v>4.75</v>
      </c>
      <c r="S20" s="35">
        <f t="shared" si="4"/>
        <v>0</v>
      </c>
      <c r="T20" s="35">
        <f t="shared" si="4"/>
        <v>0</v>
      </c>
      <c r="U20" s="35">
        <f t="shared" si="4"/>
        <v>1.4166666666666667</v>
      </c>
      <c r="V20" s="35">
        <f t="shared" si="4"/>
        <v>1.0583333333333333</v>
      </c>
      <c r="W20" s="35">
        <f t="shared" si="4"/>
        <v>0.08333333333333333</v>
      </c>
      <c r="X20" s="35">
        <f t="shared" si="4"/>
        <v>0.08333333333333333</v>
      </c>
      <c r="Y20" s="36">
        <f t="shared" si="4"/>
        <v>287.8333333333333</v>
      </c>
      <c r="Z20" s="35">
        <f t="shared" si="4"/>
        <v>276.2142217217217</v>
      </c>
      <c r="AA20" s="37">
        <f>SUM(AA8:AA19)</f>
        <v>13553993.19</v>
      </c>
      <c r="AB20" s="37">
        <f aca="true" t="shared" si="5" ref="AB20:AK20">SUM(AB8:AB19)</f>
        <v>114749.69</v>
      </c>
      <c r="AC20" s="37">
        <f t="shared" si="5"/>
        <v>574149.21</v>
      </c>
      <c r="AD20" s="37">
        <f t="shared" si="5"/>
        <v>31833.32</v>
      </c>
      <c r="AE20" s="37">
        <f t="shared" si="5"/>
        <v>2914188.6200000006</v>
      </c>
      <c r="AF20" s="37">
        <f t="shared" si="5"/>
        <v>1408924.5000000002</v>
      </c>
      <c r="AG20" s="38">
        <f t="shared" si="5"/>
        <v>18597838.53</v>
      </c>
      <c r="AH20" s="37">
        <f t="shared" si="5"/>
        <v>314987.39</v>
      </c>
      <c r="AI20" s="37">
        <f t="shared" si="5"/>
        <v>5346.76</v>
      </c>
      <c r="AJ20" s="38">
        <f t="shared" si="5"/>
        <v>320334.15</v>
      </c>
      <c r="AK20" s="38">
        <f t="shared" si="5"/>
        <v>18918172.679999996</v>
      </c>
    </row>
    <row r="21" spans="1:37" ht="15.75">
      <c r="A21" s="39"/>
      <c r="B21" s="23">
        <f>EOMONTH(B19,1)</f>
        <v>41029</v>
      </c>
      <c r="C21" s="41">
        <v>23</v>
      </c>
      <c r="D21" s="43">
        <v>23</v>
      </c>
      <c r="E21" s="41">
        <v>60</v>
      </c>
      <c r="F21" s="43">
        <v>56.772</v>
      </c>
      <c r="G21" s="41">
        <v>31</v>
      </c>
      <c r="H21" s="43">
        <v>27.563</v>
      </c>
      <c r="I21" s="41">
        <v>150</v>
      </c>
      <c r="J21" s="43">
        <v>143.08506006006007</v>
      </c>
      <c r="K21" s="41">
        <v>15</v>
      </c>
      <c r="L21" s="42">
        <v>14.3</v>
      </c>
      <c r="M21" s="66">
        <v>0</v>
      </c>
      <c r="N21" s="43">
        <v>0</v>
      </c>
      <c r="O21" s="31">
        <f aca="true" t="shared" si="6" ref="O21:P23">C21+E21+G21+I21+K21+M21</f>
        <v>279</v>
      </c>
      <c r="P21" s="32">
        <f t="shared" si="6"/>
        <v>264.72006006006006</v>
      </c>
      <c r="Q21" s="26">
        <v>3</v>
      </c>
      <c r="R21" s="27">
        <v>3</v>
      </c>
      <c r="S21" s="26">
        <v>0</v>
      </c>
      <c r="T21" s="27">
        <v>0</v>
      </c>
      <c r="U21" s="26">
        <v>6</v>
      </c>
      <c r="V21" s="27">
        <v>3.3</v>
      </c>
      <c r="W21" s="26">
        <v>0</v>
      </c>
      <c r="X21" s="27">
        <v>0</v>
      </c>
      <c r="Y21" s="33">
        <f aca="true" t="shared" si="7" ref="Y21:Z23">O21+Q21+S21+U21+W21</f>
        <v>288</v>
      </c>
      <c r="Z21" s="32">
        <f t="shared" si="7"/>
        <v>271.0200600600601</v>
      </c>
      <c r="AA21" s="54">
        <v>1089659.38</v>
      </c>
      <c r="AB21" s="54">
        <v>8509.87</v>
      </c>
      <c r="AC21" s="54">
        <v>1000</v>
      </c>
      <c r="AD21" s="54">
        <v>1697.06</v>
      </c>
      <c r="AE21" s="54">
        <v>239848.55</v>
      </c>
      <c r="AF21" s="54">
        <v>110933.79</v>
      </c>
      <c r="AG21" s="29">
        <f>SUM(AA21:AF21)</f>
        <v>1451648.6500000001</v>
      </c>
      <c r="AH21" s="30">
        <v>43409.43</v>
      </c>
      <c r="AI21" s="30">
        <v>0</v>
      </c>
      <c r="AJ21" s="29">
        <f aca="true" t="shared" si="8" ref="AJ21:AJ27">SUM(AH21:AI21)</f>
        <v>43409.43</v>
      </c>
      <c r="AK21" s="29">
        <f aca="true" t="shared" si="9" ref="AK21:AK27">AG21+AJ21</f>
        <v>1495058.08</v>
      </c>
    </row>
    <row r="22" spans="2:37" ht="15.75">
      <c r="B22" s="23">
        <f>EOMONTH(B21,1)</f>
        <v>41060</v>
      </c>
      <c r="C22" s="58">
        <v>19</v>
      </c>
      <c r="D22" s="51">
        <v>18</v>
      </c>
      <c r="E22" s="58">
        <v>62</v>
      </c>
      <c r="F22" s="51">
        <v>58.69</v>
      </c>
      <c r="G22" s="58">
        <v>32</v>
      </c>
      <c r="H22" s="51">
        <v>28.48</v>
      </c>
      <c r="I22" s="58">
        <v>150</v>
      </c>
      <c r="J22" s="51">
        <v>143.89617117117118</v>
      </c>
      <c r="K22" s="58">
        <v>15</v>
      </c>
      <c r="L22" s="50">
        <v>14.3</v>
      </c>
      <c r="M22" s="67">
        <v>2</v>
      </c>
      <c r="N22" s="51">
        <v>1.01</v>
      </c>
      <c r="O22" s="31">
        <f t="shared" si="6"/>
        <v>280</v>
      </c>
      <c r="P22" s="32">
        <f t="shared" si="6"/>
        <v>264.37617117117117</v>
      </c>
      <c r="Q22" s="59">
        <v>4</v>
      </c>
      <c r="R22" s="60">
        <v>4</v>
      </c>
      <c r="S22" s="59">
        <v>0</v>
      </c>
      <c r="T22" s="60">
        <v>0</v>
      </c>
      <c r="U22" s="59">
        <v>4</v>
      </c>
      <c r="V22" s="60">
        <v>1.9</v>
      </c>
      <c r="W22" s="59">
        <v>1</v>
      </c>
      <c r="X22" s="60">
        <v>0.6</v>
      </c>
      <c r="Y22" s="33">
        <f t="shared" si="7"/>
        <v>289</v>
      </c>
      <c r="Z22" s="32">
        <f t="shared" si="7"/>
        <v>270.87617117117117</v>
      </c>
      <c r="AA22" s="61">
        <v>1104664.62</v>
      </c>
      <c r="AB22" s="61">
        <v>9698.93</v>
      </c>
      <c r="AC22" s="61">
        <v>1650</v>
      </c>
      <c r="AD22" s="61">
        <v>2043.97</v>
      </c>
      <c r="AE22" s="61">
        <v>237599.81</v>
      </c>
      <c r="AF22" s="61">
        <v>112604.4</v>
      </c>
      <c r="AG22" s="29">
        <f aca="true" t="shared" si="10" ref="AG22:AG32">SUM(AA22:AF22)</f>
        <v>1468261.73</v>
      </c>
      <c r="AH22" s="62">
        <v>24293.07</v>
      </c>
      <c r="AI22" s="62">
        <v>13656</v>
      </c>
      <c r="AJ22" s="29">
        <f t="shared" si="8"/>
        <v>37949.07</v>
      </c>
      <c r="AK22" s="29">
        <f t="shared" si="9"/>
        <v>1506210.8</v>
      </c>
    </row>
    <row r="23" spans="2:37" ht="15.75">
      <c r="B23" s="23">
        <f aca="true" t="shared" si="11" ref="B23:B32">EOMONTH(B22,1)</f>
        <v>41090</v>
      </c>
      <c r="C23" s="63">
        <v>19</v>
      </c>
      <c r="D23" s="64">
        <v>17.9277</v>
      </c>
      <c r="E23" s="63">
        <v>60</v>
      </c>
      <c r="F23" s="64">
        <v>56.691141141141145</v>
      </c>
      <c r="G23" s="63">
        <v>34</v>
      </c>
      <c r="H23" s="64">
        <v>31.433333333333334</v>
      </c>
      <c r="I23" s="63">
        <v>151</v>
      </c>
      <c r="J23" s="64">
        <v>145.14617117117118</v>
      </c>
      <c r="K23" s="63">
        <v>15</v>
      </c>
      <c r="L23" s="64">
        <v>14.3</v>
      </c>
      <c r="M23" s="65">
        <v>2</v>
      </c>
      <c r="N23" s="64">
        <v>0.88</v>
      </c>
      <c r="O23" s="31">
        <f t="shared" si="6"/>
        <v>281</v>
      </c>
      <c r="P23" s="32">
        <f t="shared" si="6"/>
        <v>266.37834564564565</v>
      </c>
      <c r="Q23" s="26">
        <v>7</v>
      </c>
      <c r="R23" s="27">
        <v>7</v>
      </c>
      <c r="S23" s="26">
        <v>0</v>
      </c>
      <c r="T23" s="27">
        <v>0</v>
      </c>
      <c r="U23" s="26">
        <v>4</v>
      </c>
      <c r="V23" s="27">
        <v>1.15</v>
      </c>
      <c r="W23" s="26">
        <v>2</v>
      </c>
      <c r="X23" s="27">
        <v>0.8</v>
      </c>
      <c r="Y23" s="33">
        <f t="shared" si="7"/>
        <v>294</v>
      </c>
      <c r="Z23" s="32">
        <f t="shared" si="7"/>
        <v>275.32834564564564</v>
      </c>
      <c r="AA23" s="54">
        <v>1114776.58</v>
      </c>
      <c r="AB23" s="54">
        <v>10472.13</v>
      </c>
      <c r="AC23" s="54">
        <v>38850</v>
      </c>
      <c r="AD23" s="54">
        <v>1333.14</v>
      </c>
      <c r="AE23" s="54">
        <v>241937.9</v>
      </c>
      <c r="AF23" s="54">
        <v>117367.79</v>
      </c>
      <c r="AG23" s="29">
        <f t="shared" si="10"/>
        <v>1524737.5399999998</v>
      </c>
      <c r="AH23" s="30">
        <v>33863.1</v>
      </c>
      <c r="AI23" s="30">
        <v>19259.88</v>
      </c>
      <c r="AJ23" s="29">
        <f t="shared" si="8"/>
        <v>53122.979999999996</v>
      </c>
      <c r="AK23" s="29">
        <f t="shared" si="9"/>
        <v>1577860.5199999998</v>
      </c>
    </row>
    <row r="24" spans="2:37" ht="15.75">
      <c r="B24" s="23">
        <f t="shared" si="11"/>
        <v>41121</v>
      </c>
      <c r="C24" s="58">
        <v>23</v>
      </c>
      <c r="D24" s="51">
        <v>21.9277</v>
      </c>
      <c r="E24" s="58">
        <v>60</v>
      </c>
      <c r="F24" s="51">
        <v>56.691141141141145</v>
      </c>
      <c r="G24" s="58">
        <v>33</v>
      </c>
      <c r="H24" s="51">
        <v>30.183333333333334</v>
      </c>
      <c r="I24" s="58">
        <v>153</v>
      </c>
      <c r="J24" s="51">
        <v>147.14617117117118</v>
      </c>
      <c r="K24" s="58">
        <v>14</v>
      </c>
      <c r="L24" s="50">
        <v>13.3</v>
      </c>
      <c r="M24" s="67">
        <v>5</v>
      </c>
      <c r="N24" s="51">
        <v>3.45</v>
      </c>
      <c r="O24" s="31">
        <f aca="true" t="shared" si="12" ref="O24:P26">C24+E24+G24+I24+K24+M24</f>
        <v>288</v>
      </c>
      <c r="P24" s="32">
        <f t="shared" si="12"/>
        <v>272.69834564564565</v>
      </c>
      <c r="Q24" s="59">
        <v>5</v>
      </c>
      <c r="R24" s="60">
        <v>5</v>
      </c>
      <c r="S24" s="59">
        <v>0</v>
      </c>
      <c r="T24" s="60">
        <v>0</v>
      </c>
      <c r="U24" s="59">
        <v>3</v>
      </c>
      <c r="V24" s="60">
        <v>0.28</v>
      </c>
      <c r="W24" s="59">
        <f>1-1</f>
        <v>0</v>
      </c>
      <c r="X24" s="60">
        <f>13/22-6/22</f>
        <v>0.31818181818181823</v>
      </c>
      <c r="Y24" s="33">
        <f aca="true" t="shared" si="13" ref="Y24:Z26">O24+Q24+S24+U24+W24</f>
        <v>296</v>
      </c>
      <c r="Z24" s="32">
        <f t="shared" si="13"/>
        <v>278.29652746382743</v>
      </c>
      <c r="AA24" s="61">
        <v>1124484.54</v>
      </c>
      <c r="AB24" s="61">
        <v>9699.68</v>
      </c>
      <c r="AC24" s="61">
        <v>1050</v>
      </c>
      <c r="AD24" s="61">
        <v>3204.27</v>
      </c>
      <c r="AE24" s="61">
        <v>238932.92</v>
      </c>
      <c r="AF24" s="61">
        <v>111670.6</v>
      </c>
      <c r="AG24" s="29">
        <f t="shared" si="10"/>
        <v>1489042.01</v>
      </c>
      <c r="AH24" s="62">
        <v>26500.96</v>
      </c>
      <c r="AI24" s="62">
        <v>7879.88</v>
      </c>
      <c r="AJ24" s="29">
        <f t="shared" si="8"/>
        <v>34380.84</v>
      </c>
      <c r="AK24" s="29">
        <f t="shared" si="9"/>
        <v>1523422.85</v>
      </c>
    </row>
    <row r="25" spans="2:37" ht="15.75">
      <c r="B25" s="23">
        <f t="shared" si="11"/>
        <v>41152</v>
      </c>
      <c r="C25" s="41">
        <v>20</v>
      </c>
      <c r="D25" s="46">
        <v>20</v>
      </c>
      <c r="E25" s="41">
        <v>61</v>
      </c>
      <c r="F25" s="46">
        <v>57.29391891891892</v>
      </c>
      <c r="G25" s="41">
        <v>32</v>
      </c>
      <c r="H25" s="46">
        <v>29.62927927927928</v>
      </c>
      <c r="I25" s="45">
        <v>153</v>
      </c>
      <c r="J25" s="46">
        <v>147.20172672672672</v>
      </c>
      <c r="K25" s="45">
        <v>16</v>
      </c>
      <c r="L25" s="46">
        <v>14.744444444444444</v>
      </c>
      <c r="M25" s="68">
        <v>4</v>
      </c>
      <c r="N25" s="46">
        <v>3.25</v>
      </c>
      <c r="O25" s="31">
        <f t="shared" si="12"/>
        <v>286</v>
      </c>
      <c r="P25" s="32">
        <f t="shared" si="12"/>
        <v>272.1193693693694</v>
      </c>
      <c r="Q25" s="26">
        <v>5</v>
      </c>
      <c r="R25" s="27">
        <v>5</v>
      </c>
      <c r="S25" s="26">
        <v>0</v>
      </c>
      <c r="T25" s="27">
        <v>0</v>
      </c>
      <c r="U25" s="26">
        <v>3</v>
      </c>
      <c r="V25" s="27">
        <v>0.89</v>
      </c>
      <c r="W25" s="26">
        <v>1</v>
      </c>
      <c r="X25" s="27">
        <f>10/20</f>
        <v>0.5</v>
      </c>
      <c r="Y25" s="33">
        <f t="shared" si="13"/>
        <v>295</v>
      </c>
      <c r="Z25" s="32">
        <f t="shared" si="13"/>
        <v>278.5093693693694</v>
      </c>
      <c r="AA25" s="54">
        <v>1154740.39</v>
      </c>
      <c r="AB25" s="54">
        <v>10183.07</v>
      </c>
      <c r="AC25" s="54">
        <v>397852.26</v>
      </c>
      <c r="AD25" s="54">
        <v>757.44</v>
      </c>
      <c r="AE25" s="54">
        <v>240765.05</v>
      </c>
      <c r="AF25" s="54">
        <v>168021.66</v>
      </c>
      <c r="AG25" s="29">
        <f t="shared" si="10"/>
        <v>1972319.8699999999</v>
      </c>
      <c r="AH25" s="30">
        <v>28085.19</v>
      </c>
      <c r="AI25" s="30">
        <v>11293.88</v>
      </c>
      <c r="AJ25" s="29">
        <f t="shared" si="8"/>
        <v>39379.07</v>
      </c>
      <c r="AK25" s="29">
        <f t="shared" si="9"/>
        <v>2011698.94</v>
      </c>
    </row>
    <row r="26" spans="2:37" ht="15.75">
      <c r="B26" s="23">
        <f t="shared" si="11"/>
        <v>41182</v>
      </c>
      <c r="C26" s="58">
        <v>20</v>
      </c>
      <c r="D26" s="51">
        <v>20</v>
      </c>
      <c r="E26" s="58">
        <v>62</v>
      </c>
      <c r="F26" s="51">
        <v>58.29391891891892</v>
      </c>
      <c r="G26" s="58">
        <v>31</v>
      </c>
      <c r="H26" s="51">
        <v>28.47927927927928</v>
      </c>
      <c r="I26" s="58">
        <v>153</v>
      </c>
      <c r="J26" s="51">
        <v>147.98307807807808</v>
      </c>
      <c r="K26" s="58">
        <v>16</v>
      </c>
      <c r="L26" s="51">
        <v>14.744444444444445</v>
      </c>
      <c r="M26" s="67">
        <v>5</v>
      </c>
      <c r="N26" s="51">
        <v>2.45</v>
      </c>
      <c r="O26" s="31">
        <f t="shared" si="12"/>
        <v>287</v>
      </c>
      <c r="P26" s="32">
        <f t="shared" si="12"/>
        <v>271.9507207207207</v>
      </c>
      <c r="Q26" s="59">
        <v>5</v>
      </c>
      <c r="R26" s="60">
        <v>5</v>
      </c>
      <c r="S26" s="59">
        <v>0</v>
      </c>
      <c r="T26" s="60">
        <v>0</v>
      </c>
      <c r="U26" s="59">
        <v>5</v>
      </c>
      <c r="V26" s="60">
        <v>0.15</v>
      </c>
      <c r="W26" s="59">
        <v>1</v>
      </c>
      <c r="X26" s="60">
        <f>9/20</f>
        <v>0.45</v>
      </c>
      <c r="Y26" s="33">
        <f t="shared" si="13"/>
        <v>298</v>
      </c>
      <c r="Z26" s="32">
        <f t="shared" si="13"/>
        <v>277.5507207207207</v>
      </c>
      <c r="AA26" s="61">
        <v>1172291.83</v>
      </c>
      <c r="AB26" s="61">
        <v>8544.79</v>
      </c>
      <c r="AC26" s="61">
        <v>14863.33</v>
      </c>
      <c r="AD26" s="61">
        <v>829.41</v>
      </c>
      <c r="AE26" s="61">
        <v>240687.29</v>
      </c>
      <c r="AF26" s="61">
        <v>120029.94</v>
      </c>
      <c r="AG26" s="29">
        <f t="shared" si="10"/>
        <v>1557246.59</v>
      </c>
      <c r="AH26" s="62">
        <v>21693.18</v>
      </c>
      <c r="AI26" s="62">
        <v>10155.88</v>
      </c>
      <c r="AJ26" s="29">
        <f t="shared" si="8"/>
        <v>31849.059999999998</v>
      </c>
      <c r="AK26" s="29">
        <f t="shared" si="9"/>
        <v>1589095.6500000001</v>
      </c>
    </row>
    <row r="27" spans="2:37" ht="15.75">
      <c r="B27" s="23">
        <f t="shared" si="11"/>
        <v>41213</v>
      </c>
      <c r="C27" s="41">
        <v>19</v>
      </c>
      <c r="D27" s="46">
        <v>19</v>
      </c>
      <c r="E27" s="41">
        <v>65</v>
      </c>
      <c r="F27" s="46">
        <v>60.71058558558559</v>
      </c>
      <c r="G27" s="41">
        <v>29</v>
      </c>
      <c r="H27" s="46">
        <v>26.6515015015015</v>
      </c>
      <c r="I27" s="45">
        <v>153</v>
      </c>
      <c r="J27" s="46">
        <v>147.6830780780781</v>
      </c>
      <c r="K27" s="45">
        <v>15</v>
      </c>
      <c r="L27" s="46">
        <v>14.144444444444446</v>
      </c>
      <c r="M27" s="68">
        <v>6</v>
      </c>
      <c r="N27" s="46">
        <v>3.415</v>
      </c>
      <c r="O27" s="31">
        <f aca="true" t="shared" si="14" ref="O27:P29">C27+E27+G27+I27+K27+M27</f>
        <v>287</v>
      </c>
      <c r="P27" s="32">
        <f t="shared" si="14"/>
        <v>271.60460960960967</v>
      </c>
      <c r="Q27" s="26">
        <v>3</v>
      </c>
      <c r="R27" s="27">
        <v>3</v>
      </c>
      <c r="S27" s="26">
        <v>0</v>
      </c>
      <c r="T27" s="27">
        <v>0</v>
      </c>
      <c r="U27" s="26">
        <v>5</v>
      </c>
      <c r="V27" s="27">
        <v>1.27</v>
      </c>
      <c r="W27" s="26">
        <v>1</v>
      </c>
      <c r="X27" s="27">
        <f>16/20</f>
        <v>0.8</v>
      </c>
      <c r="Y27" s="33">
        <f aca="true" t="shared" si="15" ref="Y27:Z29">O27+Q27+S27+U27+W27</f>
        <v>296</v>
      </c>
      <c r="Z27" s="32">
        <f t="shared" si="15"/>
        <v>276.67460960960966</v>
      </c>
      <c r="AA27" s="55">
        <v>1191875.54</v>
      </c>
      <c r="AB27" s="55">
        <v>3996.81</v>
      </c>
      <c r="AC27" s="55">
        <v>1779.51</v>
      </c>
      <c r="AD27" s="55">
        <v>436.7</v>
      </c>
      <c r="AE27" s="55">
        <v>234700.17</v>
      </c>
      <c r="AF27" s="55">
        <v>119648.62</v>
      </c>
      <c r="AG27" s="29">
        <f t="shared" si="10"/>
        <v>1552437.35</v>
      </c>
      <c r="AH27" s="30">
        <v>39901.88</v>
      </c>
      <c r="AI27" s="30">
        <v>16414.88</v>
      </c>
      <c r="AJ27" s="29">
        <f t="shared" si="8"/>
        <v>56316.759999999995</v>
      </c>
      <c r="AK27" s="29">
        <f t="shared" si="9"/>
        <v>1608754.11</v>
      </c>
    </row>
    <row r="28" spans="2:37" ht="15.75">
      <c r="B28" s="23">
        <f t="shared" si="11"/>
        <v>41243</v>
      </c>
      <c r="C28" s="58">
        <v>21</v>
      </c>
      <c r="D28" s="51">
        <v>21</v>
      </c>
      <c r="E28" s="58">
        <v>64</v>
      </c>
      <c r="F28" s="51">
        <v>59.71058558558559</v>
      </c>
      <c r="G28" s="58">
        <v>28</v>
      </c>
      <c r="H28" s="51">
        <v>25.7515015015015</v>
      </c>
      <c r="I28" s="58">
        <v>156</v>
      </c>
      <c r="J28" s="51">
        <v>150.23307807807808</v>
      </c>
      <c r="K28" s="58">
        <v>16</v>
      </c>
      <c r="L28" s="51">
        <v>15.144444444444444</v>
      </c>
      <c r="M28" s="67">
        <v>5</v>
      </c>
      <c r="N28" s="51">
        <v>3.2</v>
      </c>
      <c r="O28" s="31">
        <f t="shared" si="14"/>
        <v>290</v>
      </c>
      <c r="P28" s="32">
        <f t="shared" si="14"/>
        <v>275.0396096096096</v>
      </c>
      <c r="Q28" s="59">
        <v>3</v>
      </c>
      <c r="R28" s="60">
        <v>3</v>
      </c>
      <c r="S28" s="59">
        <v>0</v>
      </c>
      <c r="T28" s="60">
        <v>0</v>
      </c>
      <c r="U28" s="59">
        <v>5</v>
      </c>
      <c r="V28" s="60">
        <v>1.76</v>
      </c>
      <c r="W28" s="59">
        <v>2</v>
      </c>
      <c r="X28" s="60">
        <f>1+8/20</f>
        <v>1.4</v>
      </c>
      <c r="Y28" s="33">
        <f t="shared" si="15"/>
        <v>300</v>
      </c>
      <c r="Z28" s="32">
        <f t="shared" si="15"/>
        <v>281.1996096096096</v>
      </c>
      <c r="AA28" s="61">
        <v>1163616.47</v>
      </c>
      <c r="AB28" s="61">
        <v>8990.35</v>
      </c>
      <c r="AC28" s="61">
        <v>1800</v>
      </c>
      <c r="AD28" s="61">
        <v>1718.52</v>
      </c>
      <c r="AE28" s="61">
        <v>238069.21</v>
      </c>
      <c r="AF28" s="61">
        <v>115336.44</v>
      </c>
      <c r="AG28" s="29">
        <f t="shared" si="10"/>
        <v>1529530.99</v>
      </c>
      <c r="AH28" s="62">
        <v>50585.87</v>
      </c>
      <c r="AI28" s="62">
        <v>13177.93</v>
      </c>
      <c r="AJ28" s="29">
        <f>SUM(AH28:AI28)</f>
        <v>63763.8</v>
      </c>
      <c r="AK28" s="29">
        <f>AG28+AJ28</f>
        <v>1593294.79</v>
      </c>
    </row>
    <row r="29" spans="2:37" ht="15.75">
      <c r="B29" s="23">
        <f t="shared" si="11"/>
        <v>41274</v>
      </c>
      <c r="C29" s="42">
        <v>21</v>
      </c>
      <c r="D29" s="43">
        <v>21</v>
      </c>
      <c r="E29" s="42">
        <v>66</v>
      </c>
      <c r="F29" s="43">
        <v>61.71058558558559</v>
      </c>
      <c r="G29" s="42">
        <v>29</v>
      </c>
      <c r="H29" s="43">
        <v>26.651501501501503</v>
      </c>
      <c r="I29" s="42">
        <v>152</v>
      </c>
      <c r="J29" s="43">
        <v>146.6830780780781</v>
      </c>
      <c r="K29" s="42">
        <v>16</v>
      </c>
      <c r="L29" s="43">
        <v>15.144444444444444</v>
      </c>
      <c r="M29" s="66">
        <v>5</v>
      </c>
      <c r="N29" s="43">
        <v>1.8385</v>
      </c>
      <c r="O29" s="31">
        <f t="shared" si="14"/>
        <v>289</v>
      </c>
      <c r="P29" s="32">
        <f t="shared" si="14"/>
        <v>273.02810960960966</v>
      </c>
      <c r="Q29" s="42">
        <v>2</v>
      </c>
      <c r="R29" s="43">
        <v>2</v>
      </c>
      <c r="S29" s="42">
        <v>0</v>
      </c>
      <c r="T29" s="43">
        <v>0</v>
      </c>
      <c r="U29" s="42">
        <v>5</v>
      </c>
      <c r="V29" s="43">
        <f>1.91</f>
        <v>1.91</v>
      </c>
      <c r="W29" s="42">
        <v>2</v>
      </c>
      <c r="X29" s="43">
        <f>0.5+0.3</f>
        <v>0.8</v>
      </c>
      <c r="Y29" s="33">
        <f t="shared" si="15"/>
        <v>298</v>
      </c>
      <c r="Z29" s="32">
        <f t="shared" si="15"/>
        <v>277.7381096096097</v>
      </c>
      <c r="AA29" s="54">
        <v>1170649.84</v>
      </c>
      <c r="AB29" s="54">
        <v>9727.11</v>
      </c>
      <c r="AC29" s="54">
        <v>300</v>
      </c>
      <c r="AD29" s="54">
        <v>878.54</v>
      </c>
      <c r="AE29" s="54">
        <v>238283.9</v>
      </c>
      <c r="AF29" s="54">
        <v>117752.79</v>
      </c>
      <c r="AG29" s="29">
        <f t="shared" si="10"/>
        <v>1537592.1800000002</v>
      </c>
      <c r="AH29" s="30">
        <v>51873.2</v>
      </c>
      <c r="AI29" s="30">
        <v>9734.83</v>
      </c>
      <c r="AJ29" s="29">
        <f>SUM(AH29:AI29)</f>
        <v>61608.03</v>
      </c>
      <c r="AK29" s="29">
        <f>AG29+AJ29</f>
        <v>1599200.2100000002</v>
      </c>
    </row>
    <row r="30" spans="2:37" ht="15.75">
      <c r="B30" s="23">
        <f t="shared" si="11"/>
        <v>41305</v>
      </c>
      <c r="C30" s="58">
        <v>21</v>
      </c>
      <c r="D30" s="51">
        <v>21</v>
      </c>
      <c r="E30" s="58">
        <v>66</v>
      </c>
      <c r="F30" s="51">
        <v>61.7</v>
      </c>
      <c r="G30" s="58">
        <v>28</v>
      </c>
      <c r="H30" s="51">
        <v>26</v>
      </c>
      <c r="I30" s="58">
        <v>152</v>
      </c>
      <c r="J30" s="51">
        <v>146.7</v>
      </c>
      <c r="K30" s="58">
        <v>18</v>
      </c>
      <c r="L30" s="51">
        <v>17</v>
      </c>
      <c r="M30" s="67">
        <v>4</v>
      </c>
      <c r="N30" s="51">
        <v>2.2</v>
      </c>
      <c r="O30" s="31">
        <f aca="true" t="shared" si="16" ref="O30:P32">C30+E30+G30+I30+K30+M30</f>
        <v>289</v>
      </c>
      <c r="P30" s="32">
        <f t="shared" si="16"/>
        <v>274.59999999999997</v>
      </c>
      <c r="Q30" s="50">
        <v>2</v>
      </c>
      <c r="R30" s="51">
        <v>2</v>
      </c>
      <c r="S30" s="50">
        <v>0</v>
      </c>
      <c r="T30" s="51">
        <v>0</v>
      </c>
      <c r="U30" s="50">
        <v>5</v>
      </c>
      <c r="V30" s="50">
        <v>1.9</v>
      </c>
      <c r="W30" s="50">
        <v>1</v>
      </c>
      <c r="X30" s="51">
        <v>0.8</v>
      </c>
      <c r="Y30" s="33">
        <f aca="true" t="shared" si="17" ref="Y30:Z32">O30+Q30+S30+U30+W30</f>
        <v>297</v>
      </c>
      <c r="Z30" s="32">
        <f t="shared" si="17"/>
        <v>279.29999999999995</v>
      </c>
      <c r="AA30" s="61">
        <v>1155828.22</v>
      </c>
      <c r="AB30" s="61">
        <v>7423.57</v>
      </c>
      <c r="AC30" s="61">
        <v>3450</v>
      </c>
      <c r="AD30" s="61">
        <v>4421.46</v>
      </c>
      <c r="AE30" s="61">
        <v>249841.98</v>
      </c>
      <c r="AF30" s="61">
        <v>121268.18</v>
      </c>
      <c r="AG30" s="29">
        <f t="shared" si="10"/>
        <v>1542233.41</v>
      </c>
      <c r="AH30" s="62">
        <v>54350.73</v>
      </c>
      <c r="AI30" s="62">
        <v>19648.84</v>
      </c>
      <c r="AJ30" s="29">
        <f>SUM(AH30:AI30)</f>
        <v>73999.57</v>
      </c>
      <c r="AK30" s="29">
        <f>AG30+AJ30</f>
        <v>1616232.98</v>
      </c>
    </row>
    <row r="31" spans="2:37" ht="15.75">
      <c r="B31" s="23">
        <f t="shared" si="11"/>
        <v>41333</v>
      </c>
      <c r="C31" s="42">
        <v>22</v>
      </c>
      <c r="D31" s="43">
        <v>22</v>
      </c>
      <c r="E31" s="42">
        <v>66</v>
      </c>
      <c r="F31" s="42">
        <v>61.3</v>
      </c>
      <c r="G31" s="42">
        <v>29</v>
      </c>
      <c r="H31" s="42">
        <v>27.4</v>
      </c>
      <c r="I31" s="42">
        <v>152</v>
      </c>
      <c r="J31" s="42">
        <v>146.7</v>
      </c>
      <c r="K31" s="42">
        <v>18</v>
      </c>
      <c r="L31" s="43">
        <v>17</v>
      </c>
      <c r="M31" s="66">
        <v>3</v>
      </c>
      <c r="N31" s="43">
        <v>1</v>
      </c>
      <c r="O31" s="31">
        <f t="shared" si="16"/>
        <v>290</v>
      </c>
      <c r="P31" s="32">
        <f t="shared" si="16"/>
        <v>275.4</v>
      </c>
      <c r="Q31" s="42">
        <v>0</v>
      </c>
      <c r="R31" s="43">
        <v>0</v>
      </c>
      <c r="S31" s="42">
        <v>0</v>
      </c>
      <c r="T31" s="43">
        <v>0</v>
      </c>
      <c r="U31" s="42">
        <v>4</v>
      </c>
      <c r="V31" s="43">
        <v>1</v>
      </c>
      <c r="W31" s="42">
        <v>0</v>
      </c>
      <c r="X31" s="43">
        <v>0</v>
      </c>
      <c r="Y31" s="33">
        <f t="shared" si="17"/>
        <v>294</v>
      </c>
      <c r="Z31" s="32">
        <f t="shared" si="17"/>
        <v>276.4</v>
      </c>
      <c r="AA31" s="54">
        <v>1157178.33</v>
      </c>
      <c r="AB31" s="54">
        <v>9257.17</v>
      </c>
      <c r="AC31" s="54">
        <v>450</v>
      </c>
      <c r="AD31" s="54">
        <v>3245.54</v>
      </c>
      <c r="AE31" s="54">
        <v>242262.29</v>
      </c>
      <c r="AF31" s="54">
        <v>118310.11</v>
      </c>
      <c r="AG31" s="29">
        <f t="shared" si="10"/>
        <v>1530703.4400000002</v>
      </c>
      <c r="AH31" s="30">
        <v>18779.91</v>
      </c>
      <c r="AI31" s="30">
        <v>1051.88</v>
      </c>
      <c r="AJ31" s="29">
        <f>SUM(AH31:AI31)</f>
        <v>19831.79</v>
      </c>
      <c r="AK31" s="29">
        <f>AG31+AJ31</f>
        <v>1550535.2300000002</v>
      </c>
    </row>
    <row r="32" spans="2:37" ht="15.75">
      <c r="B32" s="23">
        <f t="shared" si="11"/>
        <v>41364</v>
      </c>
      <c r="C32" s="52">
        <v>23</v>
      </c>
      <c r="D32" s="53">
        <v>23</v>
      </c>
      <c r="E32" s="52">
        <v>65</v>
      </c>
      <c r="F32" s="53">
        <v>60.7</v>
      </c>
      <c r="G32" s="52">
        <v>31</v>
      </c>
      <c r="H32" s="53">
        <v>29.4</v>
      </c>
      <c r="I32" s="52">
        <v>151</v>
      </c>
      <c r="J32" s="53">
        <v>145.8</v>
      </c>
      <c r="K32" s="52">
        <v>17</v>
      </c>
      <c r="L32" s="53">
        <v>16</v>
      </c>
      <c r="M32" s="70">
        <v>3</v>
      </c>
      <c r="N32" s="53">
        <v>0.8</v>
      </c>
      <c r="O32" s="31">
        <f t="shared" si="16"/>
        <v>290</v>
      </c>
      <c r="P32" s="32">
        <f t="shared" si="16"/>
        <v>275.7</v>
      </c>
      <c r="Q32" s="52">
        <v>0</v>
      </c>
      <c r="R32" s="53">
        <v>0</v>
      </c>
      <c r="S32" s="52">
        <v>0</v>
      </c>
      <c r="T32" s="53">
        <v>0</v>
      </c>
      <c r="U32" s="52">
        <v>3</v>
      </c>
      <c r="V32" s="53">
        <v>0.5</v>
      </c>
      <c r="W32" s="52">
        <v>0</v>
      </c>
      <c r="X32" s="53">
        <v>0</v>
      </c>
      <c r="Y32" s="33">
        <f t="shared" si="17"/>
        <v>293</v>
      </c>
      <c r="Z32" s="32">
        <f t="shared" si="17"/>
        <v>276.2</v>
      </c>
      <c r="AA32" s="61">
        <v>929711.35</v>
      </c>
      <c r="AB32" s="61">
        <v>8510.45</v>
      </c>
      <c r="AC32" s="61">
        <v>9084.29</v>
      </c>
      <c r="AD32" s="61">
        <v>980.86</v>
      </c>
      <c r="AE32" s="61">
        <v>250120.19</v>
      </c>
      <c r="AF32" s="61">
        <v>120671.3</v>
      </c>
      <c r="AG32" s="29">
        <f t="shared" si="10"/>
        <v>1319078.44</v>
      </c>
      <c r="AH32" s="62">
        <v>6396.59</v>
      </c>
      <c r="AI32" s="62">
        <v>0</v>
      </c>
      <c r="AJ32" s="29">
        <f>SUM(AH32:AI32)</f>
        <v>6396.59</v>
      </c>
      <c r="AK32" s="29">
        <f>AG32+AJ32</f>
        <v>1325475.03</v>
      </c>
    </row>
    <row r="33" spans="2:37" ht="15.75">
      <c r="B33" s="15"/>
      <c r="C33" s="36">
        <f>AVERAGE(C21:C32)</f>
        <v>20.916666666666668</v>
      </c>
      <c r="D33" s="35">
        <f aca="true" t="shared" si="18" ref="D33:N33">AVERAGE(D21:D32)</f>
        <v>20.654616666666666</v>
      </c>
      <c r="E33" s="36">
        <f t="shared" si="18"/>
        <v>63.083333333333336</v>
      </c>
      <c r="F33" s="35">
        <f t="shared" si="18"/>
        <v>59.18865640640641</v>
      </c>
      <c r="G33" s="36">
        <f t="shared" si="18"/>
        <v>30.583333333333332</v>
      </c>
      <c r="H33" s="35">
        <f t="shared" si="18"/>
        <v>28.135227477477475</v>
      </c>
      <c r="I33" s="36">
        <f t="shared" si="18"/>
        <v>152.16666666666666</v>
      </c>
      <c r="J33" s="35">
        <f t="shared" si="18"/>
        <v>146.52146771771774</v>
      </c>
      <c r="K33" s="36">
        <f t="shared" si="18"/>
        <v>15.916666666666666</v>
      </c>
      <c r="L33" s="35">
        <f t="shared" si="18"/>
        <v>15.010185185185184</v>
      </c>
      <c r="M33" s="36">
        <f t="shared" si="18"/>
        <v>3.6666666666666665</v>
      </c>
      <c r="N33" s="35">
        <f t="shared" si="18"/>
        <v>1.9577916666666664</v>
      </c>
      <c r="O33" s="56">
        <f aca="true" t="shared" si="19" ref="O33:Z33">AVERAGE(O21:O32)</f>
        <v>286.3333333333333</v>
      </c>
      <c r="P33" s="57">
        <f t="shared" si="19"/>
        <v>271.46794512012013</v>
      </c>
      <c r="Q33" s="35">
        <f t="shared" si="19"/>
        <v>3.25</v>
      </c>
      <c r="R33" s="35">
        <f t="shared" si="19"/>
        <v>3.25</v>
      </c>
      <c r="S33" s="35">
        <f t="shared" si="19"/>
        <v>0</v>
      </c>
      <c r="T33" s="35">
        <f t="shared" si="19"/>
        <v>0</v>
      </c>
      <c r="U33" s="35">
        <f t="shared" si="19"/>
        <v>4.333333333333333</v>
      </c>
      <c r="V33" s="35">
        <f t="shared" si="19"/>
        <v>1.3341666666666665</v>
      </c>
      <c r="W33" s="35">
        <f t="shared" si="19"/>
        <v>0.9166666666666666</v>
      </c>
      <c r="X33" s="35">
        <f t="shared" si="19"/>
        <v>0.5390151515151516</v>
      </c>
      <c r="Y33" s="56">
        <f t="shared" si="19"/>
        <v>294.8333333333333</v>
      </c>
      <c r="Z33" s="57">
        <f t="shared" si="19"/>
        <v>276.59112693830195</v>
      </c>
      <c r="AA33" s="37">
        <f>SUM(AA21:AA32)</f>
        <v>13529477.09</v>
      </c>
      <c r="AB33" s="37">
        <f aca="true" t="shared" si="20" ref="AB33:AK33">SUM(AB21:AB32)</f>
        <v>105013.93</v>
      </c>
      <c r="AC33" s="37">
        <f t="shared" si="20"/>
        <v>472129.39</v>
      </c>
      <c r="AD33" s="37">
        <f t="shared" si="20"/>
        <v>21546.910000000003</v>
      </c>
      <c r="AE33" s="37">
        <f t="shared" si="20"/>
        <v>2893049.26</v>
      </c>
      <c r="AF33" s="37">
        <f t="shared" si="20"/>
        <v>1453615.62</v>
      </c>
      <c r="AG33" s="38">
        <f t="shared" si="20"/>
        <v>18474832.200000003</v>
      </c>
      <c r="AH33" s="37">
        <f t="shared" si="20"/>
        <v>399733.11</v>
      </c>
      <c r="AI33" s="37">
        <f t="shared" si="20"/>
        <v>122273.87999999999</v>
      </c>
      <c r="AJ33" s="38">
        <f t="shared" si="20"/>
        <v>522006.98999999993</v>
      </c>
      <c r="AK33" s="38">
        <f t="shared" si="20"/>
        <v>18996839.19</v>
      </c>
    </row>
    <row r="34" spans="2:37" ht="15.75">
      <c r="B34" s="23">
        <f>EOMONTH(B32,1)</f>
        <v>41394</v>
      </c>
      <c r="C34" s="41"/>
      <c r="D34" s="43"/>
      <c r="E34" s="41"/>
      <c r="F34" s="43"/>
      <c r="G34" s="41"/>
      <c r="H34" s="43"/>
      <c r="I34" s="41"/>
      <c r="J34" s="43"/>
      <c r="K34" s="41"/>
      <c r="L34" s="42"/>
      <c r="M34" s="66"/>
      <c r="N34" s="43"/>
      <c r="O34" s="31">
        <f>C34+E34+G34+I34+K34+M34</f>
        <v>0</v>
      </c>
      <c r="P34" s="32">
        <f>D34+F34+H34+J34+L34+N34</f>
        <v>0</v>
      </c>
      <c r="Q34" s="26"/>
      <c r="R34" s="27"/>
      <c r="S34" s="26"/>
      <c r="T34" s="27"/>
      <c r="U34" s="26"/>
      <c r="V34" s="27"/>
      <c r="W34" s="26"/>
      <c r="X34" s="27"/>
      <c r="Y34" s="33">
        <f>O34+Q34+S34+U34+W34</f>
        <v>0</v>
      </c>
      <c r="Z34" s="32">
        <f>P34+R34+T34+V34+X34</f>
        <v>0</v>
      </c>
      <c r="AA34" s="54"/>
      <c r="AB34" s="54"/>
      <c r="AC34" s="54"/>
      <c r="AD34" s="54"/>
      <c r="AE34" s="54"/>
      <c r="AF34" s="54"/>
      <c r="AG34" s="29">
        <f>SUM(AA34:AF34)</f>
        <v>0</v>
      </c>
      <c r="AH34" s="30"/>
      <c r="AI34" s="30"/>
      <c r="AJ34" s="29">
        <f>SUM(AH34:AI34)</f>
        <v>0</v>
      </c>
      <c r="AK34" s="29">
        <f>AG34+AJ34</f>
        <v>0</v>
      </c>
    </row>
    <row r="35" spans="2:37" ht="15.75">
      <c r="B35" s="23">
        <f>EOMONTH(B34,1)</f>
        <v>41425</v>
      </c>
      <c r="C35" s="58"/>
      <c r="D35" s="51"/>
      <c r="E35" s="58"/>
      <c r="F35" s="51"/>
      <c r="G35" s="58"/>
      <c r="H35" s="51"/>
      <c r="I35" s="58"/>
      <c r="J35" s="51"/>
      <c r="K35" s="58"/>
      <c r="L35" s="50"/>
      <c r="M35" s="67"/>
      <c r="N35" s="51"/>
      <c r="O35" s="31"/>
      <c r="P35" s="32"/>
      <c r="Q35" s="59"/>
      <c r="R35" s="60"/>
      <c r="S35" s="59"/>
      <c r="T35" s="60"/>
      <c r="U35" s="59"/>
      <c r="V35" s="60"/>
      <c r="W35" s="59"/>
      <c r="X35" s="60"/>
      <c r="Y35" s="33"/>
      <c r="Z35" s="32"/>
      <c r="AA35" s="61"/>
      <c r="AB35" s="61"/>
      <c r="AC35" s="61"/>
      <c r="AD35" s="61"/>
      <c r="AE35" s="61"/>
      <c r="AF35" s="61"/>
      <c r="AG35" s="29"/>
      <c r="AH35" s="62"/>
      <c r="AI35" s="62"/>
      <c r="AJ35" s="29"/>
      <c r="AK35" s="29"/>
    </row>
    <row r="36" spans="2:37" ht="15.75">
      <c r="B36" s="23">
        <f aca="true" t="shared" si="21" ref="B36:B45">EOMONTH(B35,1)</f>
        <v>41455</v>
      </c>
      <c r="C36" s="63"/>
      <c r="D36" s="64"/>
      <c r="E36" s="63"/>
      <c r="F36" s="64"/>
      <c r="G36" s="63"/>
      <c r="H36" s="64"/>
      <c r="I36" s="63"/>
      <c r="J36" s="64"/>
      <c r="K36" s="63"/>
      <c r="L36" s="64"/>
      <c r="M36" s="65"/>
      <c r="N36" s="64"/>
      <c r="O36" s="31"/>
      <c r="P36" s="32"/>
      <c r="Q36" s="26"/>
      <c r="R36" s="27"/>
      <c r="S36" s="26"/>
      <c r="T36" s="27"/>
      <c r="U36" s="26"/>
      <c r="V36" s="27"/>
      <c r="W36" s="26"/>
      <c r="X36" s="27"/>
      <c r="Y36" s="33"/>
      <c r="Z36" s="32"/>
      <c r="AA36" s="54"/>
      <c r="AB36" s="54"/>
      <c r="AC36" s="54"/>
      <c r="AD36" s="54"/>
      <c r="AE36" s="54"/>
      <c r="AF36" s="54"/>
      <c r="AG36" s="29"/>
      <c r="AH36" s="30"/>
      <c r="AI36" s="30"/>
      <c r="AJ36" s="29"/>
      <c r="AK36" s="29"/>
    </row>
    <row r="37" spans="2:37" ht="15.75">
      <c r="B37" s="23">
        <f t="shared" si="21"/>
        <v>41486</v>
      </c>
      <c r="C37" s="58"/>
      <c r="D37" s="51"/>
      <c r="E37" s="58"/>
      <c r="F37" s="51"/>
      <c r="G37" s="58"/>
      <c r="H37" s="51"/>
      <c r="I37" s="58"/>
      <c r="J37" s="51"/>
      <c r="K37" s="58"/>
      <c r="L37" s="50"/>
      <c r="M37" s="67"/>
      <c r="N37" s="51"/>
      <c r="O37" s="31"/>
      <c r="P37" s="32"/>
      <c r="Q37" s="59"/>
      <c r="R37" s="60"/>
      <c r="S37" s="59"/>
      <c r="T37" s="60"/>
      <c r="U37" s="59"/>
      <c r="V37" s="60"/>
      <c r="W37" s="59"/>
      <c r="X37" s="60"/>
      <c r="Y37" s="33"/>
      <c r="Z37" s="32"/>
      <c r="AA37" s="61"/>
      <c r="AB37" s="61"/>
      <c r="AC37" s="61"/>
      <c r="AD37" s="61"/>
      <c r="AE37" s="61"/>
      <c r="AF37" s="61"/>
      <c r="AG37" s="29"/>
      <c r="AH37" s="62"/>
      <c r="AI37" s="62"/>
      <c r="AJ37" s="29"/>
      <c r="AK37" s="29"/>
    </row>
    <row r="38" spans="2:37" ht="15.75">
      <c r="B38" s="23">
        <f t="shared" si="21"/>
        <v>41517</v>
      </c>
      <c r="C38" s="41"/>
      <c r="D38" s="46"/>
      <c r="E38" s="41"/>
      <c r="F38" s="46"/>
      <c r="G38" s="41"/>
      <c r="H38" s="46"/>
      <c r="I38" s="45"/>
      <c r="J38" s="46"/>
      <c r="K38" s="45"/>
      <c r="L38" s="46"/>
      <c r="M38" s="68"/>
      <c r="N38" s="46"/>
      <c r="O38" s="31"/>
      <c r="P38" s="32"/>
      <c r="Q38" s="26"/>
      <c r="R38" s="27"/>
      <c r="S38" s="26"/>
      <c r="T38" s="27"/>
      <c r="U38" s="26"/>
      <c r="V38" s="27"/>
      <c r="W38" s="26"/>
      <c r="X38" s="27"/>
      <c r="Y38" s="33"/>
      <c r="Z38" s="32"/>
      <c r="AA38" s="54"/>
      <c r="AB38" s="54"/>
      <c r="AC38" s="54"/>
      <c r="AD38" s="54"/>
      <c r="AE38" s="54"/>
      <c r="AF38" s="54"/>
      <c r="AG38" s="29"/>
      <c r="AH38" s="30"/>
      <c r="AI38" s="30"/>
      <c r="AJ38" s="29"/>
      <c r="AK38" s="29"/>
    </row>
    <row r="39" spans="2:37" ht="15.75">
      <c r="B39" s="23">
        <f t="shared" si="21"/>
        <v>41547</v>
      </c>
      <c r="C39" s="58"/>
      <c r="D39" s="51"/>
      <c r="E39" s="58"/>
      <c r="F39" s="51"/>
      <c r="G39" s="58"/>
      <c r="H39" s="51"/>
      <c r="I39" s="58"/>
      <c r="J39" s="51"/>
      <c r="K39" s="58"/>
      <c r="L39" s="51"/>
      <c r="M39" s="67"/>
      <c r="N39" s="51"/>
      <c r="O39" s="31"/>
      <c r="P39" s="32"/>
      <c r="Q39" s="59"/>
      <c r="R39" s="60"/>
      <c r="S39" s="59"/>
      <c r="T39" s="60"/>
      <c r="U39" s="59"/>
      <c r="V39" s="60"/>
      <c r="W39" s="59"/>
      <c r="X39" s="60"/>
      <c r="Y39" s="33"/>
      <c r="Z39" s="32"/>
      <c r="AA39" s="61"/>
      <c r="AB39" s="61"/>
      <c r="AC39" s="61"/>
      <c r="AD39" s="61"/>
      <c r="AE39" s="61"/>
      <c r="AF39" s="61"/>
      <c r="AG39" s="29"/>
      <c r="AH39" s="62"/>
      <c r="AI39" s="62"/>
      <c r="AJ39" s="29"/>
      <c r="AK39" s="29"/>
    </row>
    <row r="40" spans="2:37" ht="15.75">
      <c r="B40" s="23">
        <f t="shared" si="21"/>
        <v>41578</v>
      </c>
      <c r="C40" s="41"/>
      <c r="D40" s="46"/>
      <c r="E40" s="41"/>
      <c r="F40" s="46"/>
      <c r="G40" s="41"/>
      <c r="H40" s="46"/>
      <c r="I40" s="45"/>
      <c r="J40" s="46"/>
      <c r="K40" s="45"/>
      <c r="L40" s="46"/>
      <c r="M40" s="68"/>
      <c r="N40" s="46"/>
      <c r="O40" s="31"/>
      <c r="P40" s="32"/>
      <c r="Q40" s="26"/>
      <c r="R40" s="27"/>
      <c r="S40" s="26"/>
      <c r="T40" s="27"/>
      <c r="U40" s="26"/>
      <c r="V40" s="27"/>
      <c r="W40" s="26"/>
      <c r="X40" s="27"/>
      <c r="Y40" s="33"/>
      <c r="Z40" s="32"/>
      <c r="AA40" s="55"/>
      <c r="AB40" s="55"/>
      <c r="AC40" s="55"/>
      <c r="AD40" s="55"/>
      <c r="AE40" s="55"/>
      <c r="AF40" s="55"/>
      <c r="AG40" s="29"/>
      <c r="AH40" s="30"/>
      <c r="AI40" s="30"/>
      <c r="AJ40" s="29"/>
      <c r="AK40" s="29"/>
    </row>
    <row r="41" spans="2:37" ht="15.75">
      <c r="B41" s="23">
        <f t="shared" si="21"/>
        <v>41608</v>
      </c>
      <c r="C41" s="58"/>
      <c r="D41" s="51"/>
      <c r="E41" s="58"/>
      <c r="F41" s="51"/>
      <c r="G41" s="58"/>
      <c r="H41" s="51"/>
      <c r="I41" s="58"/>
      <c r="J41" s="51"/>
      <c r="K41" s="58"/>
      <c r="L41" s="51"/>
      <c r="M41" s="67"/>
      <c r="N41" s="51"/>
      <c r="O41" s="31"/>
      <c r="P41" s="32"/>
      <c r="Q41" s="59"/>
      <c r="R41" s="60"/>
      <c r="S41" s="59"/>
      <c r="T41" s="60"/>
      <c r="U41" s="59"/>
      <c r="V41" s="60"/>
      <c r="W41" s="59"/>
      <c r="X41" s="60"/>
      <c r="Y41" s="33"/>
      <c r="Z41" s="32"/>
      <c r="AA41" s="61"/>
      <c r="AB41" s="61"/>
      <c r="AC41" s="61"/>
      <c r="AD41" s="61"/>
      <c r="AE41" s="61"/>
      <c r="AF41" s="61"/>
      <c r="AG41" s="29"/>
      <c r="AH41" s="62"/>
      <c r="AI41" s="62"/>
      <c r="AJ41" s="29"/>
      <c r="AK41" s="29"/>
    </row>
    <row r="42" spans="2:37" ht="15.75">
      <c r="B42" s="23">
        <f t="shared" si="21"/>
        <v>41639</v>
      </c>
      <c r="C42" s="42"/>
      <c r="D42" s="43"/>
      <c r="E42" s="42"/>
      <c r="F42" s="43"/>
      <c r="G42" s="42"/>
      <c r="H42" s="43"/>
      <c r="I42" s="42"/>
      <c r="J42" s="43"/>
      <c r="K42" s="42"/>
      <c r="L42" s="43"/>
      <c r="M42" s="66"/>
      <c r="N42" s="43"/>
      <c r="O42" s="31"/>
      <c r="P42" s="32"/>
      <c r="Q42" s="42"/>
      <c r="R42" s="43"/>
      <c r="S42" s="42"/>
      <c r="T42" s="43"/>
      <c r="U42" s="42"/>
      <c r="V42" s="43"/>
      <c r="W42" s="42"/>
      <c r="X42" s="43"/>
      <c r="Y42" s="33"/>
      <c r="Z42" s="32"/>
      <c r="AA42" s="54"/>
      <c r="AB42" s="54"/>
      <c r="AC42" s="54"/>
      <c r="AD42" s="54"/>
      <c r="AE42" s="54"/>
      <c r="AF42" s="54"/>
      <c r="AG42" s="29"/>
      <c r="AH42" s="30"/>
      <c r="AI42" s="30"/>
      <c r="AJ42" s="29"/>
      <c r="AK42" s="29"/>
    </row>
    <row r="43" spans="2:37" ht="15.75">
      <c r="B43" s="23">
        <f t="shared" si="21"/>
        <v>41670</v>
      </c>
      <c r="C43" s="58"/>
      <c r="D43" s="51"/>
      <c r="E43" s="58"/>
      <c r="F43" s="51"/>
      <c r="G43" s="58"/>
      <c r="H43" s="51"/>
      <c r="I43" s="58"/>
      <c r="J43" s="51"/>
      <c r="K43" s="58"/>
      <c r="L43" s="51"/>
      <c r="M43" s="67"/>
      <c r="N43" s="51"/>
      <c r="O43" s="31"/>
      <c r="P43" s="32"/>
      <c r="Q43" s="50"/>
      <c r="R43" s="51"/>
      <c r="S43" s="50"/>
      <c r="T43" s="51"/>
      <c r="U43" s="50"/>
      <c r="V43" s="50"/>
      <c r="W43" s="50"/>
      <c r="X43" s="51"/>
      <c r="Y43" s="33"/>
      <c r="Z43" s="32"/>
      <c r="AA43" s="61"/>
      <c r="AB43" s="61"/>
      <c r="AC43" s="61"/>
      <c r="AD43" s="61"/>
      <c r="AE43" s="61"/>
      <c r="AF43" s="61"/>
      <c r="AG43" s="29"/>
      <c r="AH43" s="62"/>
      <c r="AI43" s="62"/>
      <c r="AJ43" s="29"/>
      <c r="AK43" s="29"/>
    </row>
    <row r="44" spans="2:37" ht="15.75">
      <c r="B44" s="23">
        <f t="shared" si="21"/>
        <v>41698</v>
      </c>
      <c r="C44" s="42"/>
      <c r="D44" s="43"/>
      <c r="E44" s="42"/>
      <c r="F44" s="42"/>
      <c r="G44" s="42"/>
      <c r="H44" s="42"/>
      <c r="I44" s="42"/>
      <c r="J44" s="42"/>
      <c r="K44" s="42"/>
      <c r="L44" s="43"/>
      <c r="M44" s="66"/>
      <c r="N44" s="43"/>
      <c r="O44" s="31"/>
      <c r="P44" s="32"/>
      <c r="Q44" s="42"/>
      <c r="R44" s="43"/>
      <c r="S44" s="42"/>
      <c r="T44" s="43"/>
      <c r="U44" s="42"/>
      <c r="V44" s="43"/>
      <c r="W44" s="42"/>
      <c r="X44" s="43"/>
      <c r="Y44" s="33"/>
      <c r="Z44" s="32"/>
      <c r="AA44" s="54"/>
      <c r="AB44" s="54"/>
      <c r="AC44" s="54"/>
      <c r="AD44" s="54"/>
      <c r="AE44" s="54"/>
      <c r="AF44" s="54"/>
      <c r="AG44" s="29"/>
      <c r="AH44" s="30"/>
      <c r="AI44" s="30"/>
      <c r="AJ44" s="29"/>
      <c r="AK44" s="29"/>
    </row>
    <row r="45" spans="2:37" ht="15.75">
      <c r="B45" s="23">
        <f t="shared" si="21"/>
        <v>41729</v>
      </c>
      <c r="C45" s="52"/>
      <c r="D45" s="53"/>
      <c r="E45" s="52"/>
      <c r="F45" s="53"/>
      <c r="G45" s="52"/>
      <c r="H45" s="53"/>
      <c r="I45" s="52"/>
      <c r="J45" s="53"/>
      <c r="K45" s="52"/>
      <c r="L45" s="53"/>
      <c r="M45" s="70"/>
      <c r="N45" s="53"/>
      <c r="O45" s="31"/>
      <c r="P45" s="32"/>
      <c r="Q45" s="52"/>
      <c r="R45" s="53"/>
      <c r="S45" s="52"/>
      <c r="T45" s="53"/>
      <c r="U45" s="52"/>
      <c r="V45" s="53"/>
      <c r="W45" s="52"/>
      <c r="X45" s="53"/>
      <c r="Y45" s="33"/>
      <c r="Z45" s="32"/>
      <c r="AA45" s="61"/>
      <c r="AB45" s="61"/>
      <c r="AC45" s="61"/>
      <c r="AD45" s="61"/>
      <c r="AE45" s="61"/>
      <c r="AF45" s="61"/>
      <c r="AG45" s="29"/>
      <c r="AH45" s="62"/>
      <c r="AI45" s="62"/>
      <c r="AJ45" s="29"/>
      <c r="AK45" s="29"/>
    </row>
    <row r="46" spans="2:37" ht="15.75">
      <c r="B46" s="15"/>
      <c r="C46" s="36" t="e">
        <f>AVERAGE(C34:C45)</f>
        <v>#DIV/0!</v>
      </c>
      <c r="D46" s="35" t="e">
        <f aca="true" t="shared" si="22" ref="D46:Z46">AVERAGE(D34:D45)</f>
        <v>#DIV/0!</v>
      </c>
      <c r="E46" s="36" t="e">
        <f t="shared" si="22"/>
        <v>#DIV/0!</v>
      </c>
      <c r="F46" s="35" t="e">
        <f t="shared" si="22"/>
        <v>#DIV/0!</v>
      </c>
      <c r="G46" s="36" t="e">
        <f t="shared" si="22"/>
        <v>#DIV/0!</v>
      </c>
      <c r="H46" s="35" t="e">
        <f t="shared" si="22"/>
        <v>#DIV/0!</v>
      </c>
      <c r="I46" s="36" t="e">
        <f t="shared" si="22"/>
        <v>#DIV/0!</v>
      </c>
      <c r="J46" s="35" t="e">
        <f t="shared" si="22"/>
        <v>#DIV/0!</v>
      </c>
      <c r="K46" s="36" t="e">
        <f t="shared" si="22"/>
        <v>#DIV/0!</v>
      </c>
      <c r="L46" s="35" t="e">
        <f t="shared" si="22"/>
        <v>#DIV/0!</v>
      </c>
      <c r="M46" s="36" t="e">
        <f t="shared" si="22"/>
        <v>#DIV/0!</v>
      </c>
      <c r="N46" s="35" t="e">
        <f t="shared" si="22"/>
        <v>#DIV/0!</v>
      </c>
      <c r="O46" s="56">
        <f t="shared" si="22"/>
        <v>0</v>
      </c>
      <c r="P46" s="57">
        <f t="shared" si="22"/>
        <v>0</v>
      </c>
      <c r="Q46" s="35" t="e">
        <f t="shared" si="22"/>
        <v>#DIV/0!</v>
      </c>
      <c r="R46" s="35" t="e">
        <f t="shared" si="22"/>
        <v>#DIV/0!</v>
      </c>
      <c r="S46" s="35" t="e">
        <f t="shared" si="22"/>
        <v>#DIV/0!</v>
      </c>
      <c r="T46" s="35" t="e">
        <f t="shared" si="22"/>
        <v>#DIV/0!</v>
      </c>
      <c r="U46" s="35" t="e">
        <f t="shared" si="22"/>
        <v>#DIV/0!</v>
      </c>
      <c r="V46" s="35" t="e">
        <f t="shared" si="22"/>
        <v>#DIV/0!</v>
      </c>
      <c r="W46" s="35" t="e">
        <f t="shared" si="22"/>
        <v>#DIV/0!</v>
      </c>
      <c r="X46" s="35" t="e">
        <f t="shared" si="22"/>
        <v>#DIV/0!</v>
      </c>
      <c r="Y46" s="56">
        <f t="shared" si="22"/>
        <v>0</v>
      </c>
      <c r="Z46" s="57">
        <f t="shared" si="22"/>
        <v>0</v>
      </c>
      <c r="AA46" s="37">
        <f>SUM(AA34:AA45)</f>
        <v>0</v>
      </c>
      <c r="AB46" s="37">
        <f aca="true" t="shared" si="23" ref="AB46:AK46">SUM(AB34:AB45)</f>
        <v>0</v>
      </c>
      <c r="AC46" s="37">
        <f t="shared" si="23"/>
        <v>0</v>
      </c>
      <c r="AD46" s="37">
        <f t="shared" si="23"/>
        <v>0</v>
      </c>
      <c r="AE46" s="37">
        <f t="shared" si="23"/>
        <v>0</v>
      </c>
      <c r="AF46" s="37">
        <f t="shared" si="23"/>
        <v>0</v>
      </c>
      <c r="AG46" s="38">
        <f t="shared" si="23"/>
        <v>0</v>
      </c>
      <c r="AH46" s="37">
        <f t="shared" si="23"/>
        <v>0</v>
      </c>
      <c r="AI46" s="37">
        <f t="shared" si="23"/>
        <v>0</v>
      </c>
      <c r="AJ46" s="38">
        <f t="shared" si="23"/>
        <v>0</v>
      </c>
      <c r="AK46" s="38">
        <f t="shared" si="23"/>
        <v>0</v>
      </c>
    </row>
  </sheetData>
  <sheetProtection selectLockedCells="1"/>
  <mergeCells count="12">
    <mergeCell ref="Y6:Z6"/>
    <mergeCell ref="U6:V6"/>
    <mergeCell ref="W6:X6"/>
    <mergeCell ref="O6:P6"/>
    <mergeCell ref="Q6:R6"/>
    <mergeCell ref="S6:T6"/>
    <mergeCell ref="M6:N6"/>
    <mergeCell ref="I6:J6"/>
    <mergeCell ref="K6:L6"/>
    <mergeCell ref="C6:D6"/>
    <mergeCell ref="E6:F6"/>
    <mergeCell ref="G6:H6"/>
  </mergeCells>
  <printOptions/>
  <pageMargins left="0.75" right="0.75" top="1" bottom="1" header="0.5" footer="0.5"/>
  <pageSetup fitToHeight="1" fitToWidth="1" horizontalDpi="600" verticalDpi="600" orientation="landscape" paperSize="8" scale="49" r:id="rId1"/>
  <ignoredErrors>
    <ignoredError sqref="B21:B32 W24:X24 X25:X28" unlockedFormula="1"/>
    <ignoredError sqref="AG8:AG19" formulaRange="1"/>
    <ignoredError sqref="AG20 O20:P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selection activeCell="B21" sqref="B21"/>
    </sheetView>
  </sheetViews>
  <sheetFormatPr defaultColWidth="8.88671875" defaultRowHeight="15"/>
  <cols>
    <col min="1" max="1" width="49.4453125" style="4" bestFit="1" customWidth="1"/>
    <col min="2" max="2" width="54.99609375" style="5" bestFit="1" customWidth="1"/>
    <col min="3" max="3" width="33.21484375" style="4" bestFit="1" customWidth="1"/>
    <col min="4" max="4" width="8.77734375" style="4" bestFit="1" customWidth="1"/>
    <col min="5" max="5" width="25.21484375" style="4" bestFit="1" customWidth="1"/>
    <col min="6" max="16384" width="8.88671875" style="4" customWidth="1"/>
  </cols>
  <sheetData>
    <row r="1" spans="1:5" ht="15">
      <c r="A1" s="6" t="s">
        <v>109</v>
      </c>
      <c r="B1" s="2" t="s">
        <v>114</v>
      </c>
      <c r="C1" s="6" t="s">
        <v>110</v>
      </c>
      <c r="D1" s="6" t="s">
        <v>115</v>
      </c>
      <c r="E1" s="6" t="s">
        <v>116</v>
      </c>
    </row>
    <row r="2" spans="1:5" ht="15">
      <c r="A2" s="8" t="s">
        <v>299</v>
      </c>
      <c r="B2" s="3" t="s">
        <v>294</v>
      </c>
      <c r="C2" s="4" t="s">
        <v>214</v>
      </c>
      <c r="D2" s="9">
        <v>40603</v>
      </c>
      <c r="E2" s="4" t="s">
        <v>117</v>
      </c>
    </row>
    <row r="3" spans="1:5" ht="15">
      <c r="A3" s="8" t="s">
        <v>275</v>
      </c>
      <c r="B3" s="3" t="s">
        <v>285</v>
      </c>
      <c r="C3" s="4" t="s">
        <v>112</v>
      </c>
      <c r="D3" s="9">
        <v>40634</v>
      </c>
      <c r="E3" s="4" t="s">
        <v>300</v>
      </c>
    </row>
    <row r="4" spans="1:4" ht="15">
      <c r="A4" s="8" t="s">
        <v>283</v>
      </c>
      <c r="B4" s="8" t="s">
        <v>58</v>
      </c>
      <c r="C4" s="4" t="s">
        <v>122</v>
      </c>
      <c r="D4" s="9">
        <v>40664</v>
      </c>
    </row>
    <row r="5" spans="1:4" ht="15">
      <c r="A5" s="8" t="s">
        <v>121</v>
      </c>
      <c r="B5" s="8" t="s">
        <v>191</v>
      </c>
      <c r="C5" s="4" t="s">
        <v>137</v>
      </c>
      <c r="D5" s="9">
        <v>40695</v>
      </c>
    </row>
    <row r="6" spans="1:4" ht="15">
      <c r="A6" s="8" t="s">
        <v>135</v>
      </c>
      <c r="B6" s="8" t="s">
        <v>192</v>
      </c>
      <c r="C6" s="4" t="s">
        <v>111</v>
      </c>
      <c r="D6" s="9">
        <v>40725</v>
      </c>
    </row>
    <row r="7" spans="1:4" ht="15">
      <c r="A7" s="8" t="s">
        <v>144</v>
      </c>
      <c r="B7" s="8" t="s">
        <v>223</v>
      </c>
      <c r="C7" s="4" t="s">
        <v>113</v>
      </c>
      <c r="D7" s="9">
        <v>40756</v>
      </c>
    </row>
    <row r="8" spans="1:4" ht="15">
      <c r="A8" s="8" t="s">
        <v>176</v>
      </c>
      <c r="B8" s="10" t="s">
        <v>59</v>
      </c>
      <c r="D8" s="9">
        <v>40787</v>
      </c>
    </row>
    <row r="9" spans="1:4" ht="15">
      <c r="A9" s="8" t="s">
        <v>185</v>
      </c>
      <c r="B9" s="8" t="s">
        <v>75</v>
      </c>
      <c r="D9" s="9">
        <v>40817</v>
      </c>
    </row>
    <row r="10" spans="1:4" ht="15">
      <c r="A10" s="8" t="s">
        <v>91</v>
      </c>
      <c r="B10" s="3" t="s">
        <v>295</v>
      </c>
      <c r="D10" s="9">
        <v>40848</v>
      </c>
    </row>
    <row r="11" spans="1:4" ht="15">
      <c r="A11" s="8" t="s">
        <v>197</v>
      </c>
      <c r="B11" s="8" t="s">
        <v>146</v>
      </c>
      <c r="D11" s="9">
        <v>40878</v>
      </c>
    </row>
    <row r="12" spans="1:4" ht="15">
      <c r="A12" s="8" t="s">
        <v>211</v>
      </c>
      <c r="B12" s="3" t="s">
        <v>269</v>
      </c>
      <c r="D12" s="9">
        <v>40909</v>
      </c>
    </row>
    <row r="13" spans="1:4" ht="15">
      <c r="A13" s="8" t="s">
        <v>218</v>
      </c>
      <c r="B13" s="8" t="s">
        <v>147</v>
      </c>
      <c r="D13" s="9">
        <v>40940</v>
      </c>
    </row>
    <row r="14" spans="1:4" ht="15">
      <c r="A14" s="8" t="s">
        <v>220</v>
      </c>
      <c r="B14" s="3" t="s">
        <v>296</v>
      </c>
      <c r="D14" s="9">
        <v>40969</v>
      </c>
    </row>
    <row r="15" spans="1:2" ht="15">
      <c r="A15" s="8" t="s">
        <v>227</v>
      </c>
      <c r="B15" s="8" t="s">
        <v>230</v>
      </c>
    </row>
    <row r="16" spans="1:2" ht="15">
      <c r="A16" s="8" t="s">
        <v>228</v>
      </c>
      <c r="B16" s="8" t="s">
        <v>53</v>
      </c>
    </row>
    <row r="17" spans="1:2" ht="15">
      <c r="A17" s="8" t="s">
        <v>232</v>
      </c>
      <c r="B17" s="3" t="s">
        <v>297</v>
      </c>
    </row>
    <row r="18" spans="1:2" ht="15">
      <c r="A18" s="8" t="s">
        <v>234</v>
      </c>
      <c r="B18" s="8" t="s">
        <v>148</v>
      </c>
    </row>
    <row r="19" spans="1:2" ht="15">
      <c r="A19" s="8" t="s">
        <v>81</v>
      </c>
      <c r="B19" s="8" t="s">
        <v>149</v>
      </c>
    </row>
    <row r="20" spans="1:2" ht="15">
      <c r="A20" s="8" t="s">
        <v>83</v>
      </c>
      <c r="B20" s="8" t="s">
        <v>205</v>
      </c>
    </row>
    <row r="21" spans="1:2" ht="15">
      <c r="A21" s="8" t="s">
        <v>92</v>
      </c>
      <c r="B21" s="3" t="s">
        <v>284</v>
      </c>
    </row>
    <row r="22" spans="1:2" ht="15">
      <c r="A22" s="8" t="s">
        <v>94</v>
      </c>
      <c r="B22" s="3" t="s">
        <v>279</v>
      </c>
    </row>
    <row r="23" spans="1:2" ht="15">
      <c r="A23" s="8" t="s">
        <v>261</v>
      </c>
      <c r="B23" s="3" t="s">
        <v>275</v>
      </c>
    </row>
    <row r="24" spans="1:2" ht="15">
      <c r="A24" s="8" t="s">
        <v>264</v>
      </c>
      <c r="B24" s="3" t="s">
        <v>280</v>
      </c>
    </row>
    <row r="25" spans="1:2" ht="15">
      <c r="A25" s="8" t="s">
        <v>265</v>
      </c>
      <c r="B25" s="3" t="s">
        <v>298</v>
      </c>
    </row>
    <row r="26" spans="1:2" ht="15">
      <c r="A26" s="8" t="s">
        <v>113</v>
      </c>
      <c r="B26" s="8" t="s">
        <v>224</v>
      </c>
    </row>
    <row r="27" spans="1:2" ht="15">
      <c r="A27" s="8" t="s">
        <v>266</v>
      </c>
      <c r="B27" s="10" t="s">
        <v>267</v>
      </c>
    </row>
    <row r="28" spans="1:2" ht="15">
      <c r="A28" s="8" t="s">
        <v>104</v>
      </c>
      <c r="B28" s="3" t="s">
        <v>276</v>
      </c>
    </row>
    <row r="29" ht="15">
      <c r="B29" s="10" t="s">
        <v>187</v>
      </c>
    </row>
    <row r="30" spans="1:2" ht="15">
      <c r="A30" s="8"/>
      <c r="B30" s="3" t="s">
        <v>283</v>
      </c>
    </row>
    <row r="31" spans="1:2" ht="15">
      <c r="A31" s="8"/>
      <c r="B31" s="8" t="s">
        <v>213</v>
      </c>
    </row>
    <row r="32" spans="1:2" ht="15">
      <c r="A32" s="8"/>
      <c r="B32" s="8" t="s">
        <v>177</v>
      </c>
    </row>
    <row r="33" spans="1:2" ht="15">
      <c r="A33" s="8"/>
      <c r="B33" s="8" t="s">
        <v>178</v>
      </c>
    </row>
    <row r="34" spans="1:2" ht="15">
      <c r="A34" s="8"/>
      <c r="B34" s="8" t="s">
        <v>55</v>
      </c>
    </row>
    <row r="35" spans="1:2" ht="15">
      <c r="A35" s="8"/>
      <c r="B35" s="3" t="s">
        <v>281</v>
      </c>
    </row>
    <row r="36" spans="1:2" ht="15">
      <c r="A36" s="8"/>
      <c r="B36" s="8" t="s">
        <v>56</v>
      </c>
    </row>
    <row r="37" spans="1:2" ht="15">
      <c r="A37" s="8"/>
      <c r="B37" s="8" t="s">
        <v>150</v>
      </c>
    </row>
    <row r="38" spans="1:2" ht="15">
      <c r="A38" s="8"/>
      <c r="B38" s="8" t="s">
        <v>60</v>
      </c>
    </row>
    <row r="39" spans="1:2" ht="15">
      <c r="A39" s="8"/>
      <c r="B39" s="3" t="s">
        <v>282</v>
      </c>
    </row>
    <row r="40" spans="1:2" ht="15">
      <c r="A40" s="8"/>
      <c r="B40" s="8" t="s">
        <v>219</v>
      </c>
    </row>
    <row r="41" spans="1:2" ht="15">
      <c r="A41" s="8"/>
      <c r="B41" s="8" t="s">
        <v>195</v>
      </c>
    </row>
    <row r="42" spans="1:2" ht="15">
      <c r="A42" s="8"/>
      <c r="B42" s="8" t="s">
        <v>37</v>
      </c>
    </row>
    <row r="43" spans="1:2" ht="15">
      <c r="A43" s="8"/>
      <c r="B43" s="3" t="s">
        <v>286</v>
      </c>
    </row>
    <row r="44" spans="1:2" ht="15">
      <c r="A44" s="8"/>
      <c r="B44" s="8" t="s">
        <v>21</v>
      </c>
    </row>
    <row r="45" spans="1:2" ht="15">
      <c r="A45" s="8"/>
      <c r="B45" s="8" t="s">
        <v>22</v>
      </c>
    </row>
    <row r="46" spans="1:2" ht="15">
      <c r="A46" s="8"/>
      <c r="B46" s="8" t="s">
        <v>123</v>
      </c>
    </row>
    <row r="47" spans="1:2" ht="15">
      <c r="A47" s="8"/>
      <c r="B47" s="8" t="s">
        <v>61</v>
      </c>
    </row>
    <row r="48" spans="1:2" ht="15">
      <c r="A48" s="8"/>
      <c r="B48" s="8" t="s">
        <v>23</v>
      </c>
    </row>
    <row r="49" spans="1:2" ht="15">
      <c r="A49" s="8"/>
      <c r="B49" s="8" t="s">
        <v>76</v>
      </c>
    </row>
    <row r="50" spans="1:2" ht="15">
      <c r="A50" s="8"/>
      <c r="B50" s="8" t="s">
        <v>255</v>
      </c>
    </row>
    <row r="51" spans="1:2" ht="15">
      <c r="A51" s="8"/>
      <c r="B51" s="8" t="s">
        <v>256</v>
      </c>
    </row>
    <row r="52" spans="1:2" ht="15">
      <c r="A52" s="8"/>
      <c r="B52" s="10" t="s">
        <v>84</v>
      </c>
    </row>
    <row r="53" spans="1:2" ht="15">
      <c r="A53" s="8"/>
      <c r="B53" s="3" t="s">
        <v>270</v>
      </c>
    </row>
    <row r="54" spans="1:2" ht="15">
      <c r="A54" s="8"/>
      <c r="B54" s="3" t="s">
        <v>271</v>
      </c>
    </row>
    <row r="55" spans="1:2" ht="15">
      <c r="A55" s="8"/>
      <c r="B55" s="10" t="s">
        <v>82</v>
      </c>
    </row>
    <row r="56" spans="1:2" ht="15">
      <c r="A56" s="8"/>
      <c r="B56" s="10" t="s">
        <v>242</v>
      </c>
    </row>
    <row r="57" spans="1:2" ht="15">
      <c r="A57" s="8"/>
      <c r="B57" s="10" t="s">
        <v>93</v>
      </c>
    </row>
    <row r="58" spans="1:2" ht="15">
      <c r="A58" s="8"/>
      <c r="B58" s="10" t="s">
        <v>136</v>
      </c>
    </row>
    <row r="59" spans="1:2" ht="15">
      <c r="A59" s="8"/>
      <c r="B59" s="10" t="s">
        <v>145</v>
      </c>
    </row>
    <row r="60" spans="1:2" ht="15">
      <c r="A60" s="8"/>
      <c r="B60" s="8" t="s">
        <v>176</v>
      </c>
    </row>
    <row r="61" spans="1:2" ht="15">
      <c r="A61" s="8"/>
      <c r="B61" s="10" t="s">
        <v>186</v>
      </c>
    </row>
    <row r="62" spans="1:2" ht="15">
      <c r="A62" s="8"/>
      <c r="B62" s="8" t="s">
        <v>91</v>
      </c>
    </row>
    <row r="63" spans="1:2" ht="15">
      <c r="A63" s="8"/>
      <c r="B63" s="10" t="s">
        <v>198</v>
      </c>
    </row>
    <row r="64" spans="1:2" ht="15">
      <c r="A64" s="8"/>
      <c r="B64" s="10" t="s">
        <v>212</v>
      </c>
    </row>
    <row r="65" spans="1:2" ht="15">
      <c r="A65" s="8"/>
      <c r="B65" s="11" t="s">
        <v>218</v>
      </c>
    </row>
    <row r="66" spans="1:2" ht="15">
      <c r="A66" s="8"/>
      <c r="B66" s="10" t="s">
        <v>220</v>
      </c>
    </row>
    <row r="67" spans="1:2" ht="15">
      <c r="A67" s="8"/>
      <c r="B67" s="8" t="s">
        <v>24</v>
      </c>
    </row>
    <row r="68" spans="1:2" ht="15">
      <c r="A68" s="8"/>
      <c r="B68" s="8" t="s">
        <v>206</v>
      </c>
    </row>
    <row r="69" spans="1:2" ht="15">
      <c r="A69" s="8"/>
      <c r="B69" s="10" t="s">
        <v>199</v>
      </c>
    </row>
    <row r="70" spans="1:2" ht="15">
      <c r="A70" s="8"/>
      <c r="B70" s="10" t="s">
        <v>100</v>
      </c>
    </row>
    <row r="71" spans="1:2" ht="15">
      <c r="A71" s="8"/>
      <c r="B71" s="8" t="s">
        <v>124</v>
      </c>
    </row>
    <row r="72" spans="1:2" ht="15">
      <c r="A72" s="8"/>
      <c r="B72" s="8" t="s">
        <v>25</v>
      </c>
    </row>
    <row r="73" spans="1:2" ht="15">
      <c r="A73" s="8"/>
      <c r="B73" s="8" t="s">
        <v>125</v>
      </c>
    </row>
    <row r="74" spans="1:2" ht="15">
      <c r="A74" s="8"/>
      <c r="B74" s="8" t="s">
        <v>126</v>
      </c>
    </row>
    <row r="75" spans="1:2" ht="15">
      <c r="A75" s="8"/>
      <c r="B75" s="8" t="s">
        <v>127</v>
      </c>
    </row>
    <row r="76" spans="1:2" ht="15">
      <c r="A76" s="8"/>
      <c r="B76" s="8" t="s">
        <v>151</v>
      </c>
    </row>
    <row r="77" spans="1:2" ht="15">
      <c r="A77" s="8"/>
      <c r="B77" s="8" t="s">
        <v>62</v>
      </c>
    </row>
    <row r="78" spans="1:2" ht="15">
      <c r="A78" s="8"/>
      <c r="B78" s="8" t="s">
        <v>233</v>
      </c>
    </row>
    <row r="79" spans="1:2" ht="15">
      <c r="A79" s="8"/>
      <c r="B79" s="8" t="s">
        <v>227</v>
      </c>
    </row>
    <row r="80" spans="1:2" ht="15">
      <c r="A80" s="8"/>
      <c r="B80" s="8" t="s">
        <v>128</v>
      </c>
    </row>
    <row r="81" spans="1:2" ht="15">
      <c r="A81" s="8"/>
      <c r="B81" s="10" t="s">
        <v>38</v>
      </c>
    </row>
    <row r="82" spans="1:2" ht="15">
      <c r="A82" s="8"/>
      <c r="B82" s="8" t="s">
        <v>39</v>
      </c>
    </row>
    <row r="83" spans="1:2" ht="15">
      <c r="A83" s="8"/>
      <c r="B83" s="10" t="s">
        <v>188</v>
      </c>
    </row>
    <row r="84" spans="1:2" ht="15">
      <c r="A84" s="8"/>
      <c r="B84" s="8" t="s">
        <v>193</v>
      </c>
    </row>
    <row r="85" spans="1:2" ht="15">
      <c r="A85" s="8"/>
      <c r="B85" s="10" t="s">
        <v>221</v>
      </c>
    </row>
    <row r="86" spans="1:2" ht="15">
      <c r="A86" s="8"/>
      <c r="B86" s="8" t="s">
        <v>152</v>
      </c>
    </row>
    <row r="87" spans="1:2" ht="15">
      <c r="A87" s="8"/>
      <c r="B87" s="8" t="s">
        <v>228</v>
      </c>
    </row>
    <row r="88" spans="1:2" ht="15">
      <c r="A88" s="8"/>
      <c r="B88" s="8" t="s">
        <v>153</v>
      </c>
    </row>
    <row r="89" spans="1:2" ht="15">
      <c r="A89" s="8"/>
      <c r="B89" s="8" t="s">
        <v>63</v>
      </c>
    </row>
    <row r="90" spans="1:2" ht="15">
      <c r="A90" s="8"/>
      <c r="B90" s="8" t="s">
        <v>154</v>
      </c>
    </row>
    <row r="91" spans="1:2" ht="15">
      <c r="A91" s="8"/>
      <c r="B91" s="8" t="s">
        <v>77</v>
      </c>
    </row>
    <row r="92" spans="1:2" ht="15">
      <c r="A92" s="8"/>
      <c r="B92" s="10" t="s">
        <v>236</v>
      </c>
    </row>
    <row r="93" spans="1:2" ht="15">
      <c r="A93" s="8"/>
      <c r="B93" s="10" t="s">
        <v>200</v>
      </c>
    </row>
    <row r="94" spans="1:2" ht="15">
      <c r="A94" s="8"/>
      <c r="B94" s="8" t="s">
        <v>232</v>
      </c>
    </row>
    <row r="95" spans="1:2" ht="15">
      <c r="A95" s="8"/>
      <c r="B95" s="8" t="s">
        <v>231</v>
      </c>
    </row>
    <row r="96" spans="1:2" ht="15">
      <c r="A96" s="8"/>
      <c r="B96" s="8" t="s">
        <v>215</v>
      </c>
    </row>
    <row r="97" spans="1:2" ht="15">
      <c r="A97" s="8"/>
      <c r="B97" s="8" t="s">
        <v>78</v>
      </c>
    </row>
    <row r="98" spans="1:2" ht="15">
      <c r="A98" s="8"/>
      <c r="B98" s="8" t="s">
        <v>207</v>
      </c>
    </row>
    <row r="99" spans="1:2" ht="15">
      <c r="A99" s="8"/>
      <c r="B99" s="8" t="s">
        <v>26</v>
      </c>
    </row>
    <row r="100" spans="1:2" ht="15">
      <c r="A100" s="8"/>
      <c r="B100" s="10" t="s">
        <v>101</v>
      </c>
    </row>
    <row r="101" spans="1:2" ht="15">
      <c r="A101" s="8"/>
      <c r="B101" s="10" t="s">
        <v>248</v>
      </c>
    </row>
    <row r="102" spans="1:2" ht="18">
      <c r="A102" s="8"/>
      <c r="B102" s="10" t="s">
        <v>268</v>
      </c>
    </row>
    <row r="103" spans="1:2" ht="15">
      <c r="A103" s="8"/>
      <c r="B103" s="8" t="s">
        <v>81</v>
      </c>
    </row>
    <row r="104" spans="1:2" ht="15">
      <c r="A104" s="8"/>
      <c r="B104" s="10" t="s">
        <v>83</v>
      </c>
    </row>
    <row r="105" spans="1:2" ht="15">
      <c r="A105" s="8"/>
      <c r="B105" s="8" t="s">
        <v>139</v>
      </c>
    </row>
    <row r="106" spans="1:2" ht="15">
      <c r="A106" s="8"/>
      <c r="B106" s="8" t="s">
        <v>155</v>
      </c>
    </row>
    <row r="107" spans="1:2" ht="15">
      <c r="A107" s="8"/>
      <c r="B107" s="8" t="s">
        <v>156</v>
      </c>
    </row>
    <row r="108" spans="1:2" ht="15">
      <c r="A108" s="8"/>
      <c r="B108" s="8" t="s">
        <v>225</v>
      </c>
    </row>
    <row r="109" spans="1:2" ht="15">
      <c r="A109" s="8"/>
      <c r="B109" s="8" t="s">
        <v>79</v>
      </c>
    </row>
    <row r="110" spans="1:2" ht="15">
      <c r="A110" s="8"/>
      <c r="B110" s="10" t="s">
        <v>239</v>
      </c>
    </row>
    <row r="111" spans="1:2" ht="15">
      <c r="A111" s="8"/>
      <c r="B111" s="8" t="s">
        <v>157</v>
      </c>
    </row>
    <row r="112" spans="1:2" ht="15">
      <c r="A112" s="8"/>
      <c r="B112" s="8" t="s">
        <v>196</v>
      </c>
    </row>
    <row r="113" spans="1:2" ht="15">
      <c r="A113" s="8"/>
      <c r="B113" s="8" t="s">
        <v>140</v>
      </c>
    </row>
    <row r="114" spans="1:2" ht="15">
      <c r="A114" s="8"/>
      <c r="B114" s="8" t="s">
        <v>105</v>
      </c>
    </row>
    <row r="115" spans="1:2" ht="15">
      <c r="A115" s="8"/>
      <c r="B115" s="8" t="s">
        <v>85</v>
      </c>
    </row>
    <row r="116" spans="1:2" ht="15">
      <c r="A116" s="8"/>
      <c r="B116" s="8" t="s">
        <v>86</v>
      </c>
    </row>
    <row r="117" spans="1:2" ht="15">
      <c r="A117" s="8"/>
      <c r="B117" s="8" t="s">
        <v>257</v>
      </c>
    </row>
    <row r="118" spans="1:2" ht="15">
      <c r="A118" s="8"/>
      <c r="B118" s="8" t="s">
        <v>141</v>
      </c>
    </row>
    <row r="119" spans="1:2" ht="15">
      <c r="A119" s="8"/>
      <c r="B119" s="3" t="s">
        <v>287</v>
      </c>
    </row>
    <row r="120" spans="1:2" ht="15">
      <c r="A120" s="8"/>
      <c r="B120" s="10" t="s">
        <v>106</v>
      </c>
    </row>
    <row r="121" spans="1:2" ht="15">
      <c r="A121" s="8"/>
      <c r="B121" s="8" t="s">
        <v>64</v>
      </c>
    </row>
    <row r="122" spans="1:2" ht="15">
      <c r="A122" s="8"/>
      <c r="B122" s="8" t="s">
        <v>95</v>
      </c>
    </row>
    <row r="123" spans="1:2" ht="15">
      <c r="A123" s="8"/>
      <c r="B123" s="10" t="s">
        <v>249</v>
      </c>
    </row>
    <row r="124" spans="1:2" ht="15">
      <c r="A124" s="8"/>
      <c r="B124" s="8" t="s">
        <v>40</v>
      </c>
    </row>
    <row r="125" spans="1:2" ht="15">
      <c r="A125" s="8"/>
      <c r="B125" s="8" t="s">
        <v>96</v>
      </c>
    </row>
    <row r="126" spans="1:2" ht="15">
      <c r="A126" s="8"/>
      <c r="B126" s="8" t="s">
        <v>97</v>
      </c>
    </row>
    <row r="127" spans="1:2" ht="15">
      <c r="A127" s="8"/>
      <c r="B127" s="8" t="s">
        <v>27</v>
      </c>
    </row>
    <row r="128" spans="1:2" ht="15">
      <c r="A128" s="8"/>
      <c r="B128" s="8" t="s">
        <v>41</v>
      </c>
    </row>
    <row r="129" spans="1:2" ht="15">
      <c r="A129" s="8"/>
      <c r="B129" s="8" t="s">
        <v>65</v>
      </c>
    </row>
    <row r="130" spans="1:2" ht="15">
      <c r="A130" s="8"/>
      <c r="B130" s="10" t="s">
        <v>201</v>
      </c>
    </row>
    <row r="131" spans="1:2" ht="15">
      <c r="A131" s="8"/>
      <c r="B131" s="8" t="s">
        <v>72</v>
      </c>
    </row>
    <row r="132" spans="1:2" ht="15">
      <c r="A132" s="8"/>
      <c r="B132" s="8" t="s">
        <v>28</v>
      </c>
    </row>
    <row r="133" spans="1:2" ht="15">
      <c r="A133" s="8"/>
      <c r="B133" s="10" t="s">
        <v>222</v>
      </c>
    </row>
    <row r="134" spans="1:2" ht="15">
      <c r="A134" s="8"/>
      <c r="B134" s="10" t="s">
        <v>243</v>
      </c>
    </row>
    <row r="135" spans="1:2" ht="15">
      <c r="A135" s="8"/>
      <c r="B135" s="10" t="s">
        <v>241</v>
      </c>
    </row>
    <row r="136" spans="1:2" ht="15">
      <c r="A136" s="8"/>
      <c r="B136" s="10" t="s">
        <v>94</v>
      </c>
    </row>
    <row r="137" spans="1:2" ht="15">
      <c r="A137" s="8"/>
      <c r="B137" s="8" t="s">
        <v>226</v>
      </c>
    </row>
    <row r="138" spans="1:2" ht="15">
      <c r="A138" s="8"/>
      <c r="B138" s="8" t="s">
        <v>158</v>
      </c>
    </row>
    <row r="139" spans="1:2" ht="15">
      <c r="A139" s="8"/>
      <c r="B139" s="8" t="s">
        <v>159</v>
      </c>
    </row>
    <row r="140" spans="1:2" ht="15">
      <c r="A140" s="8"/>
      <c r="B140" s="10" t="s">
        <v>250</v>
      </c>
    </row>
    <row r="141" spans="1:2" ht="15">
      <c r="A141" s="8"/>
      <c r="B141" s="8" t="s">
        <v>245</v>
      </c>
    </row>
    <row r="142" spans="1:2" ht="15">
      <c r="A142" s="8"/>
      <c r="B142" s="8" t="s">
        <v>179</v>
      </c>
    </row>
    <row r="143" spans="1:2" ht="15">
      <c r="A143" s="8"/>
      <c r="B143" s="8" t="s">
        <v>217</v>
      </c>
    </row>
    <row r="144" spans="1:2" ht="15">
      <c r="A144" s="8"/>
      <c r="B144" s="8" t="s">
        <v>129</v>
      </c>
    </row>
    <row r="145" spans="1:2" ht="15">
      <c r="A145" s="8"/>
      <c r="B145" s="8" t="s">
        <v>66</v>
      </c>
    </row>
    <row r="146" spans="1:2" ht="15">
      <c r="A146" s="8"/>
      <c r="B146" s="3" t="s">
        <v>272</v>
      </c>
    </row>
    <row r="147" spans="1:2" ht="15">
      <c r="A147" s="8"/>
      <c r="B147" s="8" t="s">
        <v>160</v>
      </c>
    </row>
    <row r="148" spans="1:2" ht="15">
      <c r="A148" s="8"/>
      <c r="B148" s="8" t="s">
        <v>47</v>
      </c>
    </row>
    <row r="149" spans="1:2" ht="15">
      <c r="A149" s="8"/>
      <c r="B149" s="8" t="s">
        <v>161</v>
      </c>
    </row>
    <row r="150" spans="1:2" ht="15">
      <c r="A150" s="8"/>
      <c r="B150" s="8" t="s">
        <v>48</v>
      </c>
    </row>
    <row r="151" spans="1:2" ht="15">
      <c r="A151" s="8"/>
      <c r="B151" s="3" t="s">
        <v>288</v>
      </c>
    </row>
    <row r="152" spans="1:2" ht="15">
      <c r="A152" s="8"/>
      <c r="B152" s="8" t="s">
        <v>162</v>
      </c>
    </row>
    <row r="153" spans="1:2" ht="15">
      <c r="A153" s="8"/>
      <c r="B153" s="8" t="s">
        <v>246</v>
      </c>
    </row>
    <row r="154" spans="1:2" ht="15">
      <c r="A154" s="8"/>
      <c r="B154" s="8" t="s">
        <v>163</v>
      </c>
    </row>
    <row r="155" spans="1:2" ht="15">
      <c r="A155" s="8"/>
      <c r="B155" s="10" t="s">
        <v>251</v>
      </c>
    </row>
    <row r="156" spans="1:2" ht="15">
      <c r="A156" s="8"/>
      <c r="B156" s="8" t="s">
        <v>87</v>
      </c>
    </row>
    <row r="157" spans="1:2" ht="15">
      <c r="A157" s="8"/>
      <c r="B157" s="8" t="s">
        <v>164</v>
      </c>
    </row>
    <row r="158" spans="1:2" ht="15">
      <c r="A158" s="8"/>
      <c r="B158" s="10" t="s">
        <v>237</v>
      </c>
    </row>
    <row r="159" spans="1:2" ht="15">
      <c r="A159" s="8"/>
      <c r="B159" s="3" t="s">
        <v>277</v>
      </c>
    </row>
    <row r="160" spans="1:2" ht="15">
      <c r="A160" s="8"/>
      <c r="B160" s="8" t="s">
        <v>67</v>
      </c>
    </row>
    <row r="161" spans="1:2" ht="15">
      <c r="A161" s="8"/>
      <c r="B161" s="8" t="s">
        <v>29</v>
      </c>
    </row>
    <row r="162" spans="1:2" ht="15">
      <c r="A162" s="8"/>
      <c r="B162" s="8" t="s">
        <v>165</v>
      </c>
    </row>
    <row r="163" spans="1:2" ht="15">
      <c r="A163" s="8"/>
      <c r="B163" s="10" t="s">
        <v>80</v>
      </c>
    </row>
    <row r="164" spans="1:2" ht="15">
      <c r="A164" s="8"/>
      <c r="B164" s="8" t="s">
        <v>30</v>
      </c>
    </row>
    <row r="165" spans="1:2" ht="15">
      <c r="A165" s="8"/>
      <c r="B165" s="8" t="s">
        <v>262</v>
      </c>
    </row>
    <row r="166" spans="1:2" ht="15">
      <c r="A166" s="8"/>
      <c r="B166" s="8" t="s">
        <v>261</v>
      </c>
    </row>
    <row r="167" spans="1:2" ht="15">
      <c r="A167" s="8"/>
      <c r="B167" s="8" t="s">
        <v>102</v>
      </c>
    </row>
    <row r="168" spans="1:2" ht="15">
      <c r="A168" s="8"/>
      <c r="B168" s="8" t="s">
        <v>73</v>
      </c>
    </row>
    <row r="169" spans="1:2" ht="15">
      <c r="A169" s="8"/>
      <c r="B169" s="10" t="s">
        <v>238</v>
      </c>
    </row>
    <row r="170" spans="1:2" ht="15">
      <c r="A170" s="8"/>
      <c r="B170" s="8" t="s">
        <v>130</v>
      </c>
    </row>
    <row r="171" spans="1:2" ht="15">
      <c r="A171" s="8"/>
      <c r="B171" s="8" t="s">
        <v>264</v>
      </c>
    </row>
    <row r="172" spans="1:2" ht="15">
      <c r="A172" s="8"/>
      <c r="B172" s="3" t="s">
        <v>289</v>
      </c>
    </row>
    <row r="173" spans="1:2" ht="15">
      <c r="A173" s="8"/>
      <c r="B173" s="3" t="s">
        <v>290</v>
      </c>
    </row>
    <row r="174" spans="1:2" ht="15">
      <c r="A174" s="8"/>
      <c r="B174" s="8" t="s">
        <v>265</v>
      </c>
    </row>
    <row r="175" spans="1:2" ht="15">
      <c r="A175" s="8"/>
      <c r="B175" s="10" t="s">
        <v>202</v>
      </c>
    </row>
    <row r="176" spans="1:2" ht="15">
      <c r="A176" s="8"/>
      <c r="B176" s="8" t="s">
        <v>240</v>
      </c>
    </row>
    <row r="177" spans="1:2" ht="15">
      <c r="A177" s="8"/>
      <c r="B177" s="3" t="s">
        <v>278</v>
      </c>
    </row>
    <row r="178" spans="1:2" ht="15">
      <c r="A178" s="8"/>
      <c r="B178" s="8" t="s">
        <v>166</v>
      </c>
    </row>
    <row r="179" spans="1:2" ht="15">
      <c r="A179" s="8"/>
      <c r="B179" s="8" t="s">
        <v>167</v>
      </c>
    </row>
    <row r="180" spans="1:2" ht="15">
      <c r="A180" s="8"/>
      <c r="B180" s="8" t="s">
        <v>31</v>
      </c>
    </row>
    <row r="181" spans="1:2" ht="15">
      <c r="A181" s="8"/>
      <c r="B181" s="10" t="s">
        <v>138</v>
      </c>
    </row>
    <row r="182" spans="1:2" ht="15">
      <c r="A182" s="8"/>
      <c r="B182" s="3" t="s">
        <v>113</v>
      </c>
    </row>
    <row r="183" spans="1:2" ht="15">
      <c r="A183" s="8"/>
      <c r="B183" s="8" t="s">
        <v>263</v>
      </c>
    </row>
    <row r="184" spans="1:2" ht="15">
      <c r="A184" s="8"/>
      <c r="B184" s="8" t="s">
        <v>258</v>
      </c>
    </row>
    <row r="185" spans="1:2" ht="15">
      <c r="A185" s="8"/>
      <c r="B185" s="8" t="s">
        <v>54</v>
      </c>
    </row>
    <row r="186" spans="1:2" ht="15">
      <c r="A186" s="8"/>
      <c r="B186" s="10" t="s">
        <v>216</v>
      </c>
    </row>
    <row r="187" spans="1:2" ht="15">
      <c r="A187" s="8"/>
      <c r="B187" s="10" t="s">
        <v>42</v>
      </c>
    </row>
    <row r="188" spans="1:2" ht="15">
      <c r="A188" s="8"/>
      <c r="B188" s="3" t="s">
        <v>291</v>
      </c>
    </row>
    <row r="189" spans="1:2" ht="15">
      <c r="A189" s="8"/>
      <c r="B189" s="8" t="s">
        <v>259</v>
      </c>
    </row>
    <row r="190" spans="1:2" ht="15">
      <c r="A190" s="8"/>
      <c r="B190" s="8" t="s">
        <v>49</v>
      </c>
    </row>
    <row r="191" spans="1:2" ht="15">
      <c r="A191" s="8"/>
      <c r="B191" s="8" t="s">
        <v>180</v>
      </c>
    </row>
    <row r="192" spans="1:2" ht="15">
      <c r="A192" s="8"/>
      <c r="B192" s="10" t="s">
        <v>43</v>
      </c>
    </row>
    <row r="193" spans="1:2" ht="15">
      <c r="A193" s="8"/>
      <c r="B193" s="8" t="s">
        <v>208</v>
      </c>
    </row>
    <row r="194" spans="1:2" ht="15">
      <c r="A194" s="8"/>
      <c r="B194" s="8" t="s">
        <v>209</v>
      </c>
    </row>
    <row r="195" spans="1:2" ht="15">
      <c r="A195" s="8"/>
      <c r="B195" s="8" t="s">
        <v>107</v>
      </c>
    </row>
    <row r="196" spans="1:2" ht="15">
      <c r="A196" s="8"/>
      <c r="B196" s="8" t="s">
        <v>103</v>
      </c>
    </row>
    <row r="197" spans="1:2" ht="15">
      <c r="A197" s="8"/>
      <c r="B197" s="8" t="s">
        <v>247</v>
      </c>
    </row>
    <row r="198" spans="1:2" ht="15">
      <c r="A198" s="8"/>
      <c r="B198" s="8" t="s">
        <v>50</v>
      </c>
    </row>
    <row r="199" spans="1:2" ht="15">
      <c r="A199" s="8"/>
      <c r="B199" s="8" t="s">
        <v>194</v>
      </c>
    </row>
    <row r="200" spans="1:2" ht="15">
      <c r="A200" s="8"/>
      <c r="B200" s="10" t="s">
        <v>51</v>
      </c>
    </row>
    <row r="201" spans="1:2" ht="15">
      <c r="A201" s="8"/>
      <c r="B201" s="10" t="s">
        <v>68</v>
      </c>
    </row>
    <row r="202" spans="1:2" ht="15">
      <c r="A202" s="8"/>
      <c r="B202" s="8" t="s">
        <v>181</v>
      </c>
    </row>
    <row r="203" spans="1:2" ht="15">
      <c r="A203" s="8"/>
      <c r="B203" s="8" t="s">
        <v>131</v>
      </c>
    </row>
    <row r="204" spans="1:2" ht="15">
      <c r="A204" s="8"/>
      <c r="B204" s="10" t="s">
        <v>252</v>
      </c>
    </row>
    <row r="205" spans="1:2" ht="15">
      <c r="A205" s="8"/>
      <c r="B205" s="8" t="s">
        <v>69</v>
      </c>
    </row>
    <row r="206" spans="1:2" ht="15">
      <c r="A206" s="8"/>
      <c r="B206" s="8" t="s">
        <v>266</v>
      </c>
    </row>
    <row r="207" spans="1:2" ht="15">
      <c r="A207" s="8"/>
      <c r="B207" s="8" t="s">
        <v>88</v>
      </c>
    </row>
    <row r="208" spans="1:2" ht="15">
      <c r="A208" s="8"/>
      <c r="B208" s="3" t="s">
        <v>273</v>
      </c>
    </row>
    <row r="209" spans="1:2" ht="15">
      <c r="A209" s="8"/>
      <c r="B209" s="8" t="s">
        <v>89</v>
      </c>
    </row>
    <row r="210" spans="1:2" ht="15">
      <c r="A210" s="8"/>
      <c r="B210" s="8" t="s">
        <v>168</v>
      </c>
    </row>
    <row r="211" spans="1:2" ht="15">
      <c r="A211" s="8"/>
      <c r="B211" s="3" t="s">
        <v>292</v>
      </c>
    </row>
    <row r="212" spans="1:2" ht="15">
      <c r="A212" s="8"/>
      <c r="B212" s="8" t="s">
        <v>32</v>
      </c>
    </row>
    <row r="213" spans="1:2" ht="15">
      <c r="A213" s="8"/>
      <c r="B213" s="8" t="s">
        <v>132</v>
      </c>
    </row>
    <row r="214" spans="1:2" ht="15">
      <c r="A214" s="8"/>
      <c r="B214" s="8" t="s">
        <v>169</v>
      </c>
    </row>
    <row r="215" spans="1:2" ht="15">
      <c r="A215" s="8"/>
      <c r="B215" s="8" t="s">
        <v>44</v>
      </c>
    </row>
    <row r="216" spans="1:2" ht="15">
      <c r="A216" s="8"/>
      <c r="B216" s="8" t="s">
        <v>33</v>
      </c>
    </row>
    <row r="217" spans="1:2" ht="15">
      <c r="A217" s="8"/>
      <c r="B217" s="8" t="s">
        <v>70</v>
      </c>
    </row>
    <row r="218" spans="1:2" ht="15">
      <c r="A218" s="8"/>
      <c r="B218" s="8" t="s">
        <v>170</v>
      </c>
    </row>
    <row r="219" spans="1:2" ht="15">
      <c r="A219" s="8"/>
      <c r="B219" s="8" t="s">
        <v>34</v>
      </c>
    </row>
    <row r="220" spans="1:2" ht="15">
      <c r="A220" s="8"/>
      <c r="B220" s="8" t="s">
        <v>142</v>
      </c>
    </row>
    <row r="221" spans="1:2" ht="15">
      <c r="A221" s="8"/>
      <c r="B221" s="8" t="s">
        <v>182</v>
      </c>
    </row>
    <row r="222" spans="1:2" ht="15">
      <c r="A222" s="8"/>
      <c r="B222" s="10" t="s">
        <v>253</v>
      </c>
    </row>
    <row r="223" spans="1:2" ht="15">
      <c r="A223" s="8"/>
      <c r="B223" s="8" t="s">
        <v>108</v>
      </c>
    </row>
    <row r="224" spans="1:2" ht="15">
      <c r="A224" s="8"/>
      <c r="B224" s="8" t="s">
        <v>57</v>
      </c>
    </row>
    <row r="225" spans="1:2" ht="15">
      <c r="A225" s="8"/>
      <c r="B225" s="8" t="s">
        <v>143</v>
      </c>
    </row>
    <row r="226" spans="1:2" ht="15">
      <c r="A226" s="8"/>
      <c r="B226" s="8" t="s">
        <v>183</v>
      </c>
    </row>
    <row r="227" spans="1:2" ht="15">
      <c r="A227" s="7"/>
      <c r="B227" s="3" t="s">
        <v>274</v>
      </c>
    </row>
    <row r="228" spans="1:2" ht="15">
      <c r="A228" s="7"/>
      <c r="B228" s="10" t="s">
        <v>98</v>
      </c>
    </row>
    <row r="229" spans="1:2" ht="15">
      <c r="A229" s="7"/>
      <c r="B229" s="8" t="s">
        <v>210</v>
      </c>
    </row>
    <row r="230" spans="1:2" ht="15">
      <c r="A230" s="7"/>
      <c r="B230" s="8" t="s">
        <v>171</v>
      </c>
    </row>
    <row r="231" spans="1:2" ht="15">
      <c r="A231" s="7"/>
      <c r="B231" s="10" t="s">
        <v>90</v>
      </c>
    </row>
    <row r="232" spans="1:2" ht="15">
      <c r="A232" s="7"/>
      <c r="B232" s="8" t="s">
        <v>133</v>
      </c>
    </row>
    <row r="233" spans="1:2" ht="15">
      <c r="A233" s="7"/>
      <c r="B233" s="8" t="s">
        <v>172</v>
      </c>
    </row>
    <row r="234" spans="1:2" ht="15">
      <c r="A234" s="7"/>
      <c r="B234" s="10" t="s">
        <v>244</v>
      </c>
    </row>
    <row r="235" spans="1:2" ht="15">
      <c r="A235" s="7"/>
      <c r="B235" s="3" t="s">
        <v>293</v>
      </c>
    </row>
    <row r="236" spans="1:2" ht="15">
      <c r="A236" s="7"/>
      <c r="B236" s="8" t="s">
        <v>52</v>
      </c>
    </row>
    <row r="237" spans="1:2" ht="15">
      <c r="A237" s="7"/>
      <c r="B237" s="10" t="s">
        <v>254</v>
      </c>
    </row>
    <row r="238" spans="1:2" ht="15">
      <c r="A238" s="7"/>
      <c r="B238" s="8" t="s">
        <v>134</v>
      </c>
    </row>
    <row r="239" spans="1:2" ht="15">
      <c r="A239" s="7"/>
      <c r="B239" s="8" t="s">
        <v>35</v>
      </c>
    </row>
    <row r="240" spans="1:2" ht="15">
      <c r="A240" s="7"/>
      <c r="B240" s="10" t="s">
        <v>104</v>
      </c>
    </row>
    <row r="241" spans="1:2" ht="15">
      <c r="A241" s="7"/>
      <c r="B241" s="10" t="s">
        <v>235</v>
      </c>
    </row>
    <row r="242" spans="1:2" ht="15">
      <c r="A242" s="7"/>
      <c r="B242" s="8" t="s">
        <v>45</v>
      </c>
    </row>
    <row r="243" spans="1:2" ht="15">
      <c r="A243" s="7"/>
      <c r="B243" s="10" t="s">
        <v>203</v>
      </c>
    </row>
    <row r="244" spans="1:2" ht="15">
      <c r="A244" s="7"/>
      <c r="B244" s="10" t="s">
        <v>204</v>
      </c>
    </row>
    <row r="245" spans="1:2" ht="15">
      <c r="A245" s="7"/>
      <c r="B245" s="10" t="s">
        <v>71</v>
      </c>
    </row>
    <row r="246" spans="1:2" ht="15">
      <c r="A246" s="7"/>
      <c r="B246" s="10" t="s">
        <v>189</v>
      </c>
    </row>
    <row r="247" spans="1:2" ht="15">
      <c r="A247" s="7"/>
      <c r="B247" s="8" t="s">
        <v>173</v>
      </c>
    </row>
    <row r="248" spans="1:2" ht="15">
      <c r="A248" s="7"/>
      <c r="B248" s="8" t="s">
        <v>174</v>
      </c>
    </row>
    <row r="249" spans="1:2" ht="15">
      <c r="A249" s="7"/>
      <c r="B249" s="10" t="s">
        <v>99</v>
      </c>
    </row>
    <row r="250" ht="15">
      <c r="B250" s="8" t="s">
        <v>175</v>
      </c>
    </row>
    <row r="251" ht="15">
      <c r="B251" s="10" t="s">
        <v>190</v>
      </c>
    </row>
    <row r="252" spans="1:2" ht="15">
      <c r="A252" s="7"/>
      <c r="B252" s="8" t="s">
        <v>46</v>
      </c>
    </row>
    <row r="253" spans="1:2" ht="15">
      <c r="A253" s="7"/>
      <c r="B253" s="8" t="s">
        <v>74</v>
      </c>
    </row>
    <row r="254" spans="1:2" ht="15">
      <c r="A254" s="7"/>
      <c r="B254" s="8" t="s">
        <v>229</v>
      </c>
    </row>
    <row r="255" spans="1:2" ht="15">
      <c r="A255" s="7"/>
      <c r="B255" s="8" t="s">
        <v>36</v>
      </c>
    </row>
    <row r="256" spans="1:2" ht="15">
      <c r="A256" s="7"/>
      <c r="B256" s="8" t="s">
        <v>184</v>
      </c>
    </row>
    <row r="257" spans="1:2" ht="15">
      <c r="A257" s="7"/>
      <c r="B257" s="8" t="s">
        <v>260</v>
      </c>
    </row>
    <row r="258" spans="1:2" ht="15">
      <c r="A258" s="7"/>
      <c r="B258" s="3"/>
    </row>
    <row r="259" spans="1:2" ht="15">
      <c r="A259" s="7"/>
      <c r="B259" s="3"/>
    </row>
    <row r="260" spans="1:2" ht="15">
      <c r="A260" s="7"/>
      <c r="B260" s="3"/>
    </row>
    <row r="261" spans="1:2" ht="15">
      <c r="A261" s="7"/>
      <c r="B261" s="3"/>
    </row>
    <row r="262" spans="1:2" ht="15">
      <c r="A262" s="7"/>
      <c r="B262" s="3"/>
    </row>
    <row r="263" spans="1:2" ht="15">
      <c r="A263" s="7"/>
      <c r="B263" s="3"/>
    </row>
    <row r="264" spans="1:2" ht="15">
      <c r="A264" s="7"/>
      <c r="B264" s="3"/>
    </row>
    <row r="265" spans="1:2" ht="15">
      <c r="A265" s="7"/>
      <c r="B265" s="3"/>
    </row>
    <row r="266" spans="1:2" ht="15">
      <c r="A266" s="7"/>
      <c r="B266" s="3"/>
    </row>
    <row r="267" spans="1:2" ht="15">
      <c r="A267" s="7"/>
      <c r="B267" s="3"/>
    </row>
    <row r="268" spans="1:2" ht="15">
      <c r="A268" s="7"/>
      <c r="B268" s="3"/>
    </row>
    <row r="269" spans="1:2" ht="15">
      <c r="A269" s="7"/>
      <c r="B269" s="3"/>
    </row>
    <row r="270" spans="1:2" ht="15">
      <c r="A270" s="7"/>
      <c r="B270" s="3"/>
    </row>
    <row r="271" spans="1:2" ht="15">
      <c r="A271" s="7"/>
      <c r="B271" s="3"/>
    </row>
    <row r="272" spans="1:2" ht="15">
      <c r="A272" s="7"/>
      <c r="B272" s="3"/>
    </row>
    <row r="273" spans="1:2" ht="15">
      <c r="A273" s="7"/>
      <c r="B273" s="3"/>
    </row>
    <row r="274" spans="1:2" ht="15">
      <c r="A274" s="7"/>
      <c r="B274" s="3"/>
    </row>
    <row r="275" spans="1:2" ht="15">
      <c r="A275" s="7"/>
      <c r="B275" s="3"/>
    </row>
    <row r="276" spans="1:2" ht="15">
      <c r="A276" s="7"/>
      <c r="B276" s="3"/>
    </row>
    <row r="277" spans="1:2" ht="15">
      <c r="A277" s="7"/>
      <c r="B277" s="3"/>
    </row>
    <row r="278" spans="1:2" ht="15">
      <c r="A278" s="7"/>
      <c r="B278" s="3"/>
    </row>
    <row r="279" spans="1:2" ht="15">
      <c r="A279" s="7"/>
      <c r="B279" s="3"/>
    </row>
    <row r="280" spans="1:2" ht="15">
      <c r="A280" s="7"/>
      <c r="B280" s="3"/>
    </row>
    <row r="281" spans="1:2" ht="15">
      <c r="A281" s="7"/>
      <c r="B281" s="3"/>
    </row>
    <row r="282" spans="1:2" ht="15">
      <c r="A282" s="7"/>
      <c r="B282" s="3"/>
    </row>
    <row r="283" spans="1:2" ht="15">
      <c r="A283" s="7"/>
      <c r="B283" s="3"/>
    </row>
    <row r="284" spans="1:2" ht="15">
      <c r="A284" s="7"/>
      <c r="B284" s="3"/>
    </row>
    <row r="285" spans="1:2" ht="15">
      <c r="A285" s="7"/>
      <c r="B285" s="3"/>
    </row>
    <row r="286" spans="1:2" ht="15">
      <c r="A286" s="7"/>
      <c r="B286" s="3"/>
    </row>
    <row r="287" spans="1:2" ht="15">
      <c r="A287" s="7"/>
      <c r="B287" s="3"/>
    </row>
    <row r="288" spans="1:2" ht="15">
      <c r="A288" s="7"/>
      <c r="B288" s="3"/>
    </row>
    <row r="289" spans="1:2" ht="15">
      <c r="A289" s="7"/>
      <c r="B289" s="3"/>
    </row>
    <row r="290" spans="1:2" ht="15">
      <c r="A290" s="7"/>
      <c r="B290" s="3"/>
    </row>
    <row r="291" spans="1:2" ht="15">
      <c r="A291" s="7"/>
      <c r="B291" s="3"/>
    </row>
    <row r="292" spans="1:2" ht="15">
      <c r="A292" s="7"/>
      <c r="B292" s="3"/>
    </row>
    <row r="293" spans="1:2" ht="15">
      <c r="A293" s="7"/>
      <c r="B293" s="3"/>
    </row>
    <row r="294" spans="1:2" ht="15">
      <c r="A294" s="7"/>
      <c r="B294" s="3"/>
    </row>
    <row r="295" spans="1:2" ht="15">
      <c r="A295" s="7"/>
      <c r="B295" s="3"/>
    </row>
    <row r="296" spans="1:2" ht="15">
      <c r="A296" s="7"/>
      <c r="B296" s="3"/>
    </row>
    <row r="297" spans="1:2" ht="15">
      <c r="A297" s="7"/>
      <c r="B297" s="3"/>
    </row>
    <row r="298" spans="1:2" ht="15">
      <c r="A298" s="7"/>
      <c r="B298" s="3"/>
    </row>
    <row r="299" spans="1:2" ht="15">
      <c r="A299" s="7"/>
      <c r="B299" s="3"/>
    </row>
    <row r="300" spans="1:2" ht="15">
      <c r="A300" s="7"/>
      <c r="B300" s="3"/>
    </row>
    <row r="301" spans="1:2" ht="15">
      <c r="A301" s="7"/>
      <c r="B301" s="3"/>
    </row>
    <row r="302" spans="1:2" ht="15">
      <c r="A302" s="7"/>
      <c r="B302" s="3"/>
    </row>
    <row r="303" spans="1:2" ht="15">
      <c r="A303" s="7"/>
      <c r="B303" s="3"/>
    </row>
    <row r="304" spans="1:2" ht="15">
      <c r="A304" s="7"/>
      <c r="B304" s="3"/>
    </row>
    <row r="305" spans="1:2" ht="15">
      <c r="A305" s="7"/>
      <c r="B305" s="3"/>
    </row>
    <row r="306" spans="1:2" ht="15">
      <c r="A306" s="7"/>
      <c r="B306" s="3"/>
    </row>
    <row r="307" spans="1:2" ht="15">
      <c r="A307" s="7"/>
      <c r="B307" s="3"/>
    </row>
    <row r="308" spans="1:2" ht="15">
      <c r="A308" s="7"/>
      <c r="B308" s="3"/>
    </row>
    <row r="309" spans="1:2" ht="15">
      <c r="A309" s="7"/>
      <c r="B309" s="3"/>
    </row>
    <row r="310" spans="1:2" ht="15">
      <c r="A310" s="7"/>
      <c r="B310" s="3"/>
    </row>
    <row r="311" spans="1:2" ht="15">
      <c r="A311" s="7"/>
      <c r="B311" s="3"/>
    </row>
    <row r="312" spans="1:2" ht="15">
      <c r="A312" s="7"/>
      <c r="B312" s="3"/>
    </row>
    <row r="313" spans="1:2" ht="15">
      <c r="A313" s="7"/>
      <c r="B313" s="3"/>
    </row>
    <row r="314" spans="1:2" ht="15">
      <c r="A314" s="3"/>
      <c r="B314" s="3"/>
    </row>
    <row r="315" spans="1:2" ht="15">
      <c r="A315" s="3"/>
      <c r="B315" s="3"/>
    </row>
    <row r="316" spans="1:2" ht="15">
      <c r="A316" s="7"/>
      <c r="B316" s="3"/>
    </row>
    <row r="317" spans="1:2" ht="15">
      <c r="A317" s="7"/>
      <c r="B317" s="3"/>
    </row>
    <row r="318" spans="1:2" ht="15">
      <c r="A318" s="7"/>
      <c r="B318" s="3"/>
    </row>
    <row r="319" spans="1:2" ht="15">
      <c r="A319" s="7"/>
      <c r="B319" s="3"/>
    </row>
    <row r="320" spans="1:2" ht="15">
      <c r="A320" s="7"/>
      <c r="B320" s="3"/>
    </row>
    <row r="321" spans="1:2" ht="15">
      <c r="A321" s="7"/>
      <c r="B321" s="3"/>
    </row>
    <row r="322" spans="1:2" ht="15">
      <c r="A322" s="7"/>
      <c r="B322" s="3"/>
    </row>
    <row r="323" spans="1:2" ht="15">
      <c r="A323" s="7"/>
      <c r="B323" s="3"/>
    </row>
    <row r="324" spans="1:2" ht="15">
      <c r="A324" s="7"/>
      <c r="B324" s="3"/>
    </row>
    <row r="325" spans="1:2" ht="15">
      <c r="A325" s="7"/>
      <c r="B325" s="3"/>
    </row>
    <row r="326" spans="1:2" ht="15">
      <c r="A326" s="7"/>
      <c r="B326" s="3"/>
    </row>
    <row r="327" spans="1:2" ht="15">
      <c r="A327" s="7"/>
      <c r="B327" s="3"/>
    </row>
    <row r="328" spans="1:2" ht="15">
      <c r="A328" s="7"/>
      <c r="B328" s="3"/>
    </row>
    <row r="329" spans="1:2" ht="15">
      <c r="A329" s="7"/>
      <c r="B329" s="3"/>
    </row>
    <row r="330" spans="1:2" ht="15">
      <c r="A330" s="7"/>
      <c r="B330" s="3"/>
    </row>
    <row r="331" spans="1:2" ht="15">
      <c r="A331" s="7"/>
      <c r="B331" s="3"/>
    </row>
    <row r="332" spans="1:2" ht="15">
      <c r="A332" s="7"/>
      <c r="B332" s="3"/>
    </row>
    <row r="333" spans="1:2" ht="15">
      <c r="A333" s="7"/>
      <c r="B333" s="3"/>
    </row>
    <row r="334" spans="1:2" ht="15">
      <c r="A334" s="7"/>
      <c r="B334" s="3"/>
    </row>
    <row r="335" spans="1:2" ht="15">
      <c r="A335" s="7"/>
      <c r="B335" s="3"/>
    </row>
    <row r="336" spans="1:2" ht="15">
      <c r="A336" s="7"/>
      <c r="B336" s="3"/>
    </row>
    <row r="337" spans="1:2" ht="15">
      <c r="A337" s="7"/>
      <c r="B337" s="3"/>
    </row>
    <row r="338" spans="1:2" ht="15">
      <c r="A338" s="7"/>
      <c r="B338" s="3"/>
    </row>
    <row r="339" spans="1:2" ht="15">
      <c r="A339" s="7"/>
      <c r="B339" s="3"/>
    </row>
    <row r="340" spans="1:2" ht="15">
      <c r="A340" s="7"/>
      <c r="B340" s="3"/>
    </row>
    <row r="341" spans="1:2" ht="15">
      <c r="A341" s="7"/>
      <c r="B341" s="3"/>
    </row>
    <row r="342" spans="1:2" ht="15">
      <c r="A342" s="7"/>
      <c r="B342" s="3"/>
    </row>
    <row r="343" spans="1:2" ht="15">
      <c r="A343" s="7"/>
      <c r="B343" s="3"/>
    </row>
    <row r="344" spans="1:2" ht="15">
      <c r="A344" s="7"/>
      <c r="B344" s="3"/>
    </row>
  </sheetData>
  <sheetProtection/>
  <autoFilter ref="A1:E345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Rail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Workforce data up to April 2013</dc:title>
  <dc:subject/>
  <dc:creator>Office of Rail Regulation</dc:creator>
  <cp:keywords/>
  <dc:description/>
  <cp:lastModifiedBy>Angeriz-Santos, Paula</cp:lastModifiedBy>
  <cp:lastPrinted>2011-11-08T09:23:42Z</cp:lastPrinted>
  <dcterms:created xsi:type="dcterms:W3CDTF">2011-03-30T15:28:39Z</dcterms:created>
  <dcterms:modified xsi:type="dcterms:W3CDTF">2013-05-20T15:13:10Z</dcterms:modified>
  <cp:category/>
  <cp:version/>
  <cp:contentType/>
  <cp:contentStatus/>
</cp:coreProperties>
</file>