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Website/UPLOADS of MEDIA ENTITIES/NH regional dashboards 2023/"/>
    </mc:Choice>
  </mc:AlternateContent>
  <xr:revisionPtr revIDLastSave="727" documentId="13_ncr:1_{8015629A-CE9F-4FA9-BF85-90E2A4BDA17A}" xr6:coauthVersionLast="47" xr6:coauthVersionMax="47" xr10:uidLastSave="{0BBCC66D-7A44-4AAE-B78F-C199594B48DD}"/>
  <workbookProtection workbookAlgorithmName="SHA-512" workbookHashValue="CPciYWoUH1l5fCHqkN5uA0b8orXLjSWxbiP9VogmafUJhQLM1JuB8zh8Jp9VRYQ4hqhFGi2neNji4iLcs+Z1vA==" workbookSaltValue="iesY3hbLezcCr+KPQuYtgg==" workbookSpinCount="100000" lockStructure="1"/>
  <bookViews>
    <workbookView xWindow="28680" yWindow="-120" windowWidth="29040" windowHeight="15990" firstSheet="6" activeTab="3" xr2:uid="{CF5218F3-2F7C-4623-952B-2258EEFB895F}"/>
  </bookViews>
  <sheets>
    <sheet name="Cover_sheet" sheetId="40" r:id="rId1"/>
    <sheet name="Notes " sheetId="41" r:id="rId2"/>
    <sheet name="Table_of_contents" sheetId="42" r:id="rId3"/>
    <sheet name="Dashboard" sheetId="25" r:id="rId4"/>
    <sheet name="Table_2a" sheetId="43" r:id="rId5"/>
    <sheet name="Table_ 2b" sheetId="44" r:id="rId6"/>
    <sheet name="Table_2c" sheetId="45" r:id="rId7"/>
    <sheet name="Table_2d" sheetId="46" r:id="rId8"/>
    <sheet name="Table_2e" sheetId="47" r:id="rId9"/>
    <sheet name="Table_2f" sheetId="48" r:id="rId10"/>
    <sheet name="Table_2g" sheetId="49" r:id="rId11"/>
    <sheet name="Table_2h" sheetId="50" r:id="rId12"/>
    <sheet name="data" sheetId="17" state="veryHidden" r:id="rId13"/>
    <sheet name="workings" sheetId="19" state="veryHidden" r:id="rId14"/>
  </sheets>
  <definedNames>
    <definedName name="Slicer_KPI">#N/A</definedName>
    <definedName name="Slicer_Year">#N/A</definedName>
  </definedNames>
  <calcPr calcId="191028"/>
  <pivotCaches>
    <pivotCache cacheId="5"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9" l="1"/>
  <c r="D24" i="19"/>
  <c r="D23" i="19"/>
  <c r="D21" i="19"/>
  <c r="A59" i="19"/>
  <c r="G59" i="19" s="1"/>
  <c r="B59" i="19" l="1"/>
  <c r="C59" i="19"/>
  <c r="H59" i="19"/>
  <c r="D59" i="19"/>
  <c r="E59" i="19"/>
  <c r="F59" i="19"/>
  <c r="G18" i="25"/>
  <c r="G11" i="25"/>
  <c r="G19" i="25"/>
  <c r="G17" i="25"/>
  <c r="B62" i="19" l="1"/>
  <c r="E62" i="19" s="1"/>
  <c r="I62" i="19" s="1"/>
  <c r="G13" i="25"/>
  <c r="B63" i="19" l="1"/>
  <c r="E63" i="19" s="1"/>
  <c r="K62" i="19"/>
  <c r="C3" i="19"/>
  <c r="B65" i="19" l="1" a="1"/>
  <c r="B65" i="19" s="1"/>
  <c r="B66" i="19" a="1"/>
  <c r="B66" i="19" s="1"/>
  <c r="I63" i="19" l="1"/>
  <c r="K63" i="19" s="1"/>
  <c r="F63" i="19" l="1"/>
  <c r="B68" i="19"/>
  <c r="F62" i="19"/>
  <c r="B69" i="19"/>
  <c r="A71" i="19" l="1"/>
  <c r="G14" i="25" s="1"/>
  <c r="L11" i="25"/>
  <c r="L13"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<sst xmlns="http://schemas.openxmlformats.org/spreadsheetml/2006/main" count="489" uniqueCount="192">
  <si>
    <t>Table 2: Providing fast and reliable journeys, England, April 2015 to March 2023</t>
  </si>
  <si>
    <t>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t>
  </si>
  <si>
    <r>
      <t xml:space="preserve">This spreadsheet contains data for the KPIs and PIs under PS2: Providing fast and reliable journeys. The KPIs under this theme are:
</t>
    </r>
    <r>
      <rPr>
        <b/>
        <sz val="12"/>
        <color rgb="FF000000"/>
        <rFont val="Calibri"/>
        <family val="2"/>
      </rPr>
      <t xml:space="preserve">KPI: Average delay (National-level ambition: to be no worse at the end of road period 2 than at the end of road period 1)
KPI: Roadworks network impact (National-level target: to not exceed a monthly average of: 43 million April 2021 and March 2022; 47 million between April 2022 and March 2023; 48 million between April 2023 and March 2024; and 47 million between April 2024 and March 2025)
KPI: Incident clearance rate (National-level target: 86% of motorway incidents cleared within one hour)
</t>
    </r>
    <r>
      <rPr>
        <sz val="12"/>
        <color rgb="FF000000"/>
        <rFont val="Calibri"/>
        <family val="2"/>
      </rPr>
      <t xml:space="preserve">
The PIs under this theme are:
</t>
    </r>
    <r>
      <rPr>
        <b/>
        <sz val="12"/>
        <color rgb="FF000000"/>
        <rFont val="Calibri"/>
        <family val="2"/>
      </rPr>
      <t>PI: Delay on smart motorways
PI: Delay from roadworks 
PI: Journey time reliability
PI: Delay on gateway routes
PI: Average speed</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</si>
  <si>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</si>
  <si>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</si>
  <si>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</si>
  <si>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</si>
  <si>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</si>
  <si>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</si>
  <si>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</si>
  <si>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</si>
  <si>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</si>
  <si>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</si>
  <si>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</si>
  <si>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</si>
  <si>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</si>
  <si>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</si>
  <si>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</si>
  <si>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</si>
  <si>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</si>
  <si>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</si>
  <si>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Break in time series</t>
  </si>
  <si>
    <t>Some cells are denoted as a break in time series and are marked on the table with [b].</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</si>
  <si>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</si>
  <si>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</si>
  <si>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</si>
  <si>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</si>
  <si>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</si>
  <si>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 xml:space="preserve"> August 2023</t>
    </r>
  </si>
  <si>
    <r>
      <t>The next publication date is scheduled for</t>
    </r>
    <r>
      <rPr>
        <b/>
        <sz val="12"/>
        <color rgb="FF000000"/>
        <rFont val="Calibri"/>
        <family val="2"/>
      </rPr>
      <t xml:space="preserve"> August 2024</t>
    </r>
  </si>
  <si>
    <t>Contact details</t>
  </si>
  <si>
    <t xml:space="preserve">highways.monitor@orr.gov.uk </t>
  </si>
  <si>
    <t xml:space="preserve">Media enquiries: 020 7282 2094  </t>
  </si>
  <si>
    <r>
      <rPr>
        <sz val="12"/>
        <color rgb="FF000000"/>
        <rFont val="Calibri"/>
        <family val="2"/>
      </rPr>
      <t xml:space="preserve">Contact: </t>
    </r>
    <r>
      <rPr>
        <b/>
        <sz val="12"/>
        <color rgb="FF000000"/>
        <rFont val="Calibri"/>
        <family val="2"/>
      </rPr>
      <t>T. Vilona</t>
    </r>
  </si>
  <si>
    <t xml:space="preserve">Notes </t>
  </si>
  <si>
    <t xml:space="preserve">This worksheet contain one table. </t>
  </si>
  <si>
    <t xml:space="preserve">Note number </t>
  </si>
  <si>
    <t xml:space="preserve">Note text </t>
  </si>
  <si>
    <t>Note 1</t>
  </si>
  <si>
    <t xml:space="preserve">Data between April 2020 and March 2022 are affected by reduced travel demand due to the impact of the pandemic. As a result, figures for road period 1 and road period 2 are not directly comparable. </t>
  </si>
  <si>
    <t>Note 2</t>
  </si>
  <si>
    <t xml:space="preserve">The average delay metric was amended for road period 2. In road period 2, it measures the delay experienced by individual vehicles based on the difference between observed average travel time, and the speed limit travel time. As a result, figures in road period 1 and road period 2 are not directly comparable. </t>
  </si>
  <si>
    <t>Note 3</t>
  </si>
  <si>
    <t>Roadworks network impact is a new metric for road period 2 which replaced Network availability.</t>
  </si>
  <si>
    <t>Note 4</t>
  </si>
  <si>
    <t xml:space="preserve">The break in the time series is due to a change in the methodology in the Incident clearance metric for road period 2.  In road period 2 the KPI covers incidents across 24 hours rather than only those between 06:00 and 22:00hrs. As a result, figures for road period 1 and road period 2 are not directly comparable. </t>
  </si>
  <si>
    <t>Note 5</t>
  </si>
  <si>
    <t xml:space="preserve">The Delay on gateway routes metric was amended for road period 2. For road period 2, it measures the delay experienced by individual vehicles based on the difference between the observed average travel time, and the speed limit travel time. As a result, figures for road period 1 and road period 2 are not directly comparable. </t>
  </si>
  <si>
    <t>Note 6</t>
  </si>
  <si>
    <t xml:space="preserve">The Average speed metric was amended for road period 2. In road period 2 it measures the average speed of vehicles travelling on the Strategic Road Network (SRN) which is the total miles travelled divided by the total hours spent travelling. As a result, figures for road period 1 and road period 2 are not directly comparable. </t>
  </si>
  <si>
    <t>Table of contents</t>
  </si>
  <si>
    <t>This worksheet contains one table.</t>
  </si>
  <si>
    <t>Worksheet name</t>
  </si>
  <si>
    <t>Worksheet description</t>
  </si>
  <si>
    <t>Dashboard</t>
  </si>
  <si>
    <r>
      <t xml:space="preserve">Interactive dashboard for outcome area: </t>
    </r>
    <r>
      <rPr>
        <b/>
        <sz val="12"/>
        <color rgb="FF000000"/>
        <rFont val="Calibri"/>
        <family val="2"/>
      </rPr>
      <t xml:space="preserve">Providing fast and reliable journeys. </t>
    </r>
  </si>
  <si>
    <t>Table_2a</t>
  </si>
  <si>
    <r>
      <rPr>
        <b/>
        <sz val="12"/>
        <color rgb="FF000000"/>
        <rFont val="Calibri"/>
        <family val="2"/>
      </rPr>
      <t>Average delay (KPI):</t>
    </r>
    <r>
      <rPr>
        <sz val="12"/>
        <color rgb="FF000000"/>
        <rFont val="Calibri"/>
        <family val="2"/>
      </rPr>
      <t xml:space="preserve">  Average delay to road users is calculated as the difference between the observed travel time and the speed limit travel time. This metric is amended for road period 2. </t>
    </r>
  </si>
  <si>
    <t>Table_2b</t>
  </si>
  <si>
    <r>
      <t>Roadworks network impact (KPI):</t>
    </r>
    <r>
      <rPr>
        <sz val="12"/>
        <color rgb="FF000000"/>
        <rFont val="Calibri"/>
        <family val="2"/>
      </rPr>
      <t xml:space="preserve"> Measures the lane-meter-delays multiplied by a weighting factor to give an impact figure on the SRN. It captures the records of the Traffic Management (TM) restrictions by length and duration on the SRN and applies a weighting for each TM category. </t>
    </r>
  </si>
  <si>
    <t>Table_2c</t>
  </si>
  <si>
    <r>
      <rPr>
        <b/>
        <sz val="12"/>
        <color rgb="FF000000"/>
        <rFont val="Calibri"/>
        <family val="2"/>
      </rPr>
      <t>Incident clearance rate (KPI):</t>
    </r>
    <r>
      <rPr>
        <sz val="12"/>
        <color rgb="FF000000"/>
        <rFont val="Calibri"/>
        <family val="2"/>
      </rPr>
      <t xml:space="preserve"> The percentage of incidents on the motorway that impact traffic flow but are cleared in less than one hour. This measure is amended for road preriod 2. </t>
    </r>
  </si>
  <si>
    <t>Table_2d</t>
  </si>
  <si>
    <r>
      <rPr>
        <b/>
        <sz val="12"/>
        <color rgb="FF000000"/>
        <rFont val="Calibri"/>
        <family val="2"/>
      </rPr>
      <t xml:space="preserve">Delay on smart motorways (PI): </t>
    </r>
    <r>
      <rPr>
        <sz val="12"/>
        <color rgb="FF000000"/>
        <rFont val="Calibri"/>
        <family val="2"/>
      </rPr>
      <t xml:space="preserve">Average delay to road users on smart motorways calculated by comparing actual journey time with the minimum journey time (based on all vehicles travelling at upper limit for variable speed limit sections). It is a subset of the Average delay metric. This is a new metric for road period 2. </t>
    </r>
  </si>
  <si>
    <t>Table_2e</t>
  </si>
  <si>
    <r>
      <rPr>
        <b/>
        <sz val="12"/>
        <color rgb="FF000000"/>
        <rFont val="Calibri"/>
        <family val="2"/>
      </rPr>
      <t>Delay from roadworks (PI):</t>
    </r>
    <r>
      <rPr>
        <sz val="12"/>
        <color rgb="FF000000"/>
        <rFont val="Calibri"/>
        <family val="2"/>
      </rPr>
      <t xml:space="preserve"> This metric measures the additional journey time during roadworks for all vehicle types, compared to an average benchmark journey time measured before the roadworks were in place. This is a new metric for road period 2. </t>
    </r>
  </si>
  <si>
    <t>Table_2f</t>
  </si>
  <si>
    <r>
      <rPr>
        <b/>
        <sz val="12"/>
        <color rgb="FF000000"/>
        <rFont val="Calibri"/>
        <family val="2"/>
      </rPr>
      <t>Journey time reliability (PI):</t>
    </r>
    <r>
      <rPr>
        <sz val="12"/>
        <color rgb="FF000000"/>
        <rFont val="Calibri"/>
        <family val="2"/>
      </rPr>
      <t xml:space="preserve"> The average difference between the observed travel time and the profile (typical) travel time. This is a new metric for road period 2. </t>
    </r>
  </si>
  <si>
    <t>Table_2g</t>
  </si>
  <si>
    <r>
      <rPr>
        <b/>
        <sz val="12"/>
        <color rgb="FF000000"/>
        <rFont val="Calibri"/>
        <family val="2"/>
      </rPr>
      <t xml:space="preserve">Delay on gateway routes (PI): </t>
    </r>
    <r>
      <rPr>
        <sz val="12"/>
        <color rgb="FF000000"/>
        <rFont val="Calibri"/>
        <family val="2"/>
      </rPr>
      <t xml:space="preserve">This metric measures the overall delay experienced by users of roads serving the UK’s most economically important ports and airports. Delay is calculated by comparing actual journey time with the minimum journey time (based on all vehicles travelling at the speed limit). It is a subset of the average delay metric. This metric is amended for road period 2. </t>
    </r>
  </si>
  <si>
    <t>Table_2h</t>
  </si>
  <si>
    <r>
      <rPr>
        <b/>
        <sz val="12"/>
        <color rgb="FF000000"/>
        <rFont val="Calibri"/>
        <family val="2"/>
      </rPr>
      <t>Average speed (PI):</t>
    </r>
    <r>
      <rPr>
        <sz val="12"/>
        <color rgb="FF000000"/>
        <rFont val="Calibri"/>
        <family val="2"/>
      </rPr>
      <t xml:space="preserve"> The average speed of vehicles travelling on the strategic road network. This metric is amended for road period 2. </t>
    </r>
  </si>
  <si>
    <t xml:space="preserve">Providing fast and reliable journeys, </t>
  </si>
  <si>
    <t>Strategic Road Network in England</t>
  </si>
  <si>
    <t>See how National Highways’ performance is changing over time and across its regions.</t>
  </si>
  <si>
    <t>A road period spans five years. The first road period (road period 1) commenced in April 2015 and ended in March 2020. The second road period (road period 2) commenced in April 2020 and is due to end in March 2025.</t>
  </si>
  <si>
    <t xml:space="preserve">KPIs and PIs </t>
  </si>
  <si>
    <r>
      <t xml:space="preserve">Financial year </t>
    </r>
    <r>
      <rPr>
        <sz val="10"/>
        <color rgb="FF333333"/>
        <rFont val="Arial"/>
        <family val="2"/>
      </rPr>
      <t>(hold ctrl/command to select multiple years)</t>
    </r>
  </si>
  <si>
    <t>Table 2a: Average delay, England, annual data, April 2015 to March 2023</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</si>
  <si>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</si>
  <si>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 xml:space="preserve">Some shorthand is used in this table, [b] = break in time series. </t>
  </si>
  <si>
    <r>
      <rPr>
        <b/>
        <sz val="12"/>
        <color rgb="FFEA0000"/>
        <rFont val="Calibri"/>
        <family val="2"/>
      </rPr>
      <t>National-level ambition for road period 2</t>
    </r>
    <r>
      <rPr>
        <sz val="12"/>
        <color rgb="FFEA0000"/>
        <rFont val="Calibri"/>
        <family val="2"/>
      </rPr>
      <t>: to be no worse at the end of road period 2 than at the end of road period 1.</t>
    </r>
  </si>
  <si>
    <t>Time period</t>
  </si>
  <si>
    <t>National Highways (seconds per vehicle per mile)</t>
  </si>
  <si>
    <t>Yorkshire and North East
(seconds per vehicle per mile)</t>
  </si>
  <si>
    <t>North West
(seconds per vehicle per mile)</t>
  </si>
  <si>
    <t>Midlands
(seconds per vehicle per mile)</t>
  </si>
  <si>
    <t>East
(seconds per vehicle per mile)</t>
  </si>
  <si>
    <t>South East
(seconds per vehicle per mile)</t>
  </si>
  <si>
    <t>South West
(seconds per vehicle per mile)</t>
  </si>
  <si>
    <t>April 2015 to March 2016</t>
  </si>
  <si>
    <t>April 2016 to March 2017</t>
  </si>
  <si>
    <t>April 2017 to March 2018</t>
  </si>
  <si>
    <t>April 2018 to March 2019</t>
  </si>
  <si>
    <t xml:space="preserve">April 2019 to March 2020 </t>
  </si>
  <si>
    <t>April 2020 to March 2021 [Note 1][Note 2][b]</t>
  </si>
  <si>
    <t>April 2021 to March 2022 [Note 1]</t>
  </si>
  <si>
    <t>April 2022 to March 2023</t>
  </si>
  <si>
    <t>Table 2b: Roadworks network impact, England, annual data, April 2020 to March 2023</t>
  </si>
  <si>
    <t>Some shorthand is used in this table, [x] = not available.</t>
  </si>
  <si>
    <r>
      <rPr>
        <b/>
        <sz val="12"/>
        <color rgb="FFEA0000"/>
        <rFont val="Calibri"/>
        <family val="2"/>
      </rPr>
      <t>National-level target for road period 2</t>
    </r>
    <r>
      <rPr>
        <sz val="12"/>
        <color rgb="FFEA0000"/>
        <rFont val="Calibri"/>
        <family val="2"/>
      </rPr>
      <t>: to not exceed a monthly average of: 43 million April 2021 and March 2022; 47 million between April 2022 and March 2023; 48 million between April 2023 and March 2024; and 47 million between April 2024 and March 2025.</t>
    </r>
  </si>
  <si>
    <t>National Highways (weighted lane metre days, millions)</t>
  </si>
  <si>
    <t>Yorkshire and North East
(weighted lane metre days, millions)</t>
  </si>
  <si>
    <t>North West
(weighted lane metre days, millions)</t>
  </si>
  <si>
    <t>Midlands
(weighted lane metre days, millions)</t>
  </si>
  <si>
    <t>East
(weighted lane metre days, millions)</t>
  </si>
  <si>
    <t>South East
(weighted lane metre days, millions)</t>
  </si>
  <si>
    <t>South West
(weighted lane metre days, millions)</t>
  </si>
  <si>
    <t>April 2020 to March 2021 [Note 1][Note 3]</t>
  </si>
  <si>
    <t>[x]</t>
  </si>
  <si>
    <t>Table 2c: Incident clearance rate, England, annual data, April 2015 to March 2023</t>
  </si>
  <si>
    <t>Some shorthand is used in this table, [b] = break in time series.</t>
  </si>
  <si>
    <r>
      <rPr>
        <b/>
        <sz val="12"/>
        <color rgb="FFEA0000"/>
        <rFont val="Calibri"/>
        <family val="2"/>
      </rPr>
      <t>National-level target for road period 2</t>
    </r>
    <r>
      <rPr>
        <sz val="12"/>
        <color rgb="FFEA0000"/>
        <rFont val="Calibri"/>
        <family val="2"/>
      </rPr>
      <t>: 86% of motorway incidents cleared within one hour.</t>
    </r>
  </si>
  <si>
    <t>National Highways (percentage)</t>
  </si>
  <si>
    <t>Yorkshire and North East
(percentage)</t>
  </si>
  <si>
    <t>North West
(percentage)</t>
  </si>
  <si>
    <t>Midlands
(percentage)</t>
  </si>
  <si>
    <t>East
(percentage)</t>
  </si>
  <si>
    <t>South East
(percentage)</t>
  </si>
  <si>
    <t>South West
(percentage)</t>
  </si>
  <si>
    <t>April 2020 to March 2021 [Note 1][Note 4][b]</t>
  </si>
  <si>
    <t>Table 2d: Delay on smart motorways, England, annual data, April 2020 to March 2023</t>
  </si>
  <si>
    <t>National Highways (seconds per vehicle mile)</t>
  </si>
  <si>
    <t>April 2020 to March 2021 [Note 1][Note 5]</t>
  </si>
  <si>
    <t xml:space="preserve">April 2021 to March 2022 </t>
  </si>
  <si>
    <t>Table 2e: Delay from roadworks, England, annual data, April 2020 to March 2023</t>
  </si>
  <si>
    <t>Yorkshire and
 North East
(seconds per vehicle mile)</t>
  </si>
  <si>
    <t>North West
(seconds per vehicle mile)</t>
  </si>
  <si>
    <t>Midlands
(seconds per vehicle mile)</t>
  </si>
  <si>
    <t>East
(seconds per vehicle mile)</t>
  </si>
  <si>
    <t>South East
(seconds per vehicle mile)</t>
  </si>
  <si>
    <t>South West
(seconds per vehicle mile)</t>
  </si>
  <si>
    <t>April 2020 to March 2021 [Note 1]</t>
  </si>
  <si>
    <t>Table 2f: Journey time reliability, England, annual data, April 2020 to March 2023</t>
  </si>
  <si>
    <t>Table 2g: Delay on gateway routes,  England, annual data, April 2015 to March 2023</t>
  </si>
  <si>
    <t>April 2020 to March 2021 [Note 1][Note 5][b]</t>
  </si>
  <si>
    <t>Table 2h: Average speed, England, annual data, April 2015 to March 2023</t>
  </si>
  <si>
    <t xml:space="preserve">Some shorthand is used in this table, [x] = not available. [b] = break in time series. </t>
  </si>
  <si>
    <t>National Highways (miles per hour)</t>
  </si>
  <si>
    <t>Yorkshire and North East
(miles per hour)</t>
  </si>
  <si>
    <t>North West
(miles per hour)</t>
  </si>
  <si>
    <t>Midlands
(miles per hour)</t>
  </si>
  <si>
    <t>East
(miles per hour)</t>
  </si>
  <si>
    <t>South East
(miles per hour)</t>
  </si>
  <si>
    <t>South West
(miles per hour)</t>
  </si>
  <si>
    <t>April 2020 to March 2021 [Note 1][Note 6][b]</t>
  </si>
  <si>
    <t>Year</t>
  </si>
  <si>
    <t>KPI</t>
  </si>
  <si>
    <t>National Highways</t>
  </si>
  <si>
    <t>Yorkshire and North East</t>
  </si>
  <si>
    <t xml:space="preserve">North West
</t>
  </si>
  <si>
    <t xml:space="preserve">Midlands
</t>
  </si>
  <si>
    <t xml:space="preserve">East
</t>
  </si>
  <si>
    <t xml:space="preserve">South East
</t>
  </si>
  <si>
    <t xml:space="preserve">South West
</t>
  </si>
  <si>
    <t>2015-16</t>
  </si>
  <si>
    <t xml:space="preserve"> Delay on smart motorways</t>
  </si>
  <si>
    <t>2016-17</t>
  </si>
  <si>
    <t>2017-18</t>
  </si>
  <si>
    <t>2018-19</t>
  </si>
  <si>
    <t>2019-20</t>
  </si>
  <si>
    <t xml:space="preserve">2020-21 </t>
  </si>
  <si>
    <t>2021-22</t>
  </si>
  <si>
    <t>2022-23</t>
  </si>
  <si>
    <t>Average delay</t>
  </si>
  <si>
    <t>Average speed</t>
  </si>
  <si>
    <t>Delay from roadworks</t>
  </si>
  <si>
    <t>Delay on gateway routes</t>
  </si>
  <si>
    <t>Incident clearance rate</t>
  </si>
  <si>
    <t>Journey time reliability</t>
  </si>
  <si>
    <t>Roadworks network impact</t>
  </si>
  <si>
    <t>Sort by table of contents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</si>
  <si>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</si>
  <si>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</si>
  <si>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</si>
  <si>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</si>
  <si>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</si>
  <si>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</si>
  <si>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</si>
  <si>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Network availability</t>
  </si>
  <si>
    <t>Incidence clearance rate</t>
  </si>
  <si>
    <t>Delay on smart motorways</t>
  </si>
  <si>
    <t>Grand Total</t>
  </si>
  <si>
    <t>Notes</t>
  </si>
  <si>
    <t>2020-21</t>
  </si>
  <si>
    <t>Latest year</t>
  </si>
  <si>
    <t>compared to NH</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</si>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</sst>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98">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color rgb="FF000000"/>
      <name val="Calibri"/>
      <family val="2"/>
      <scheme val="minor"/>
    </font>
    <font>
      <sz val="12"/>
      <name val="Calibri"/>
      <family val="2"/>
    </font>
    <font>
      <sz val="11"/>
      <color rgb="FF000000"/>
      <name val="Georgia Pro Black"/>
      <family val="1"/>
    </font>
    <font>
      <sz val="28"/>
      <color rgb="FF000000"/>
      <name val="Georgia Pro Black"/>
      <family val="1"/>
    </font>
    <font>
      <sz val="12"/>
      <color rgb="FF333333"/>
      <name val="Georgia"/>
      <family val="1"/>
    </font>
    <font>
      <sz val="15"/>
      <color rgb="FF000000"/>
      <name val="Georgia"/>
      <family val="1"/>
    </font>
    <font>
      <sz val="13"/>
      <color rgb="FF333333"/>
      <name val="Georgia"/>
      <family val="1"/>
    </font>
    <font>
      <sz val="11"/>
      <color rgb="FF000000"/>
      <name val="Georgia"/>
      <family val="1"/>
    </font>
    <font>
      <sz val="12"/>
      <name val="Georgia"/>
      <family val="1"/>
    </font>
    <font>
      <sz val="13"/>
      <name val="Georgia"/>
      <family val="1"/>
    </font>
    <font>
      <b/>
      <u/>
      <sz val="13"/>
      <name val="Georgia"/>
      <family val="1"/>
    </font>
    <font>
      <sz val="11"/>
      <color rgb="FF2941C5"/>
      <name val="Georgia Pro Black"/>
      <family val="1"/>
    </font>
    <font>
      <b/>
      <sz val="11"/>
      <color rgb="FF000000"/>
      <name val="Calibri"/>
      <family val="2"/>
    </font>
    <font>
      <sz val="11"/>
      <color rgb="FF253268"/>
      <name val="Georgia Pro Black"/>
      <family val="1"/>
    </font>
    <font>
      <sz val="8"/>
      <name val="Calibri"/>
      <family val="2"/>
    </font>
    <font>
      <sz val="10"/>
      <color rgb="FF000000"/>
      <name val="Calibri"/>
      <family val="2"/>
    </font>
    <font>
      <b/>
      <sz val="14"/>
      <name val="Calibri"/>
      <family val="2"/>
    </font>
    <font>
      <b/>
      <sz val="12"/>
      <name val="Calibri"/>
      <family val="2"/>
    </font>
    <font>
      <sz val="12"/>
      <name val="Calibri"/>
      <family val="2"/>
      <scheme val="minor"/>
    </font>
    <font>
      <sz val="28"/>
      <color rgb="FF000000"/>
      <name val="Arial Black"/>
      <family val="2"/>
    </font>
    <font>
      <sz val="15"/>
      <color rgb="FF000000"/>
      <name val="Arial"/>
      <family val="2"/>
    </font>
    <font>
      <sz val="12"/>
      <color rgb="FF000000"/>
      <name val="Arial"/>
      <family val="2"/>
    </font>
    <font>
      <sz val="13"/>
      <color rgb="FF333333"/>
      <name val="Arial"/>
      <family val="2"/>
    </font>
    <font>
      <sz val="10"/>
      <color rgb="FF333333"/>
      <name val="Arial"/>
      <family val="2"/>
    </font>
    <font>
      <b/>
      <sz val="12"/>
      <color rgb="FF000000"/>
      <name val="Arial"/>
      <family val="2"/>
    </font>
    <font>
      <b/>
      <u/>
      <sz val="12"/>
      <name val="Arial"/>
      <family val="2"/>
    </font>
    <font>
      <b/>
      <sz val="11"/>
      <color rgb="FF253268"/>
      <name val="Arial"/>
      <family val="2"/>
    </font>
    <font>
      <sz val="11"/>
      <color rgb="FF253268"/>
      <name val="Arial"/>
      <family val="2"/>
    </font>
    <font>
      <sz val="10"/>
      <color theme="0"/>
      <name val="Calibri"/>
      <family val="2"/>
    </font>
    <font>
      <sz val="12"/>
      <color rgb="FFEA0000"/>
      <name val="Calibri"/>
      <family val="2"/>
    </font>
    <font>
      <b/>
      <sz val="12"/>
      <color rgb="FFEA0000"/>
      <name val="Calibri"/>
      <family val="2"/>
    </font>
    <font>
      <sz val="12"/>
      <color theme="1"/>
      <name val="Calibri"/>
      <family val="2"/>
    </font>
    <font>
      <sz val="10"/>
      <color rgb="FF000000"/>
      <name val="Arial"/>
      <family val="2"/>
    </font>
    <font>
      <sz val="11"/>
      <name val="Calibri"/>
      <family val="2"/>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s>
  <borders count="66">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auto="1"/>
      </right>
      <top/>
      <bottom/>
      <diagonal/>
    </border>
    <border>
      <left/>
      <right/>
      <top/>
      <bottom style="thick">
        <color indexed="64"/>
      </bottom>
      <diagonal/>
    </border>
    <border>
      <left/>
      <right style="thick">
        <color auto="1"/>
      </right>
      <top/>
      <bottom style="thick">
        <color indexed="64"/>
      </bottom>
      <diagonal/>
    </border>
    <border>
      <left style="thick">
        <color indexed="64"/>
      </left>
      <right/>
      <top/>
      <bottom/>
      <diagonal/>
    </border>
    <border>
      <left style="thick">
        <color auto="1"/>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36">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6" fillId="0" borderId="0" xfId="5" applyFont="1" applyAlignment="1">
      <alignment horizontal="left" vertical="top" wrapText="1"/>
    </xf>
    <xf numFmtId="0" fontId="6" fillId="0" borderId="0" xfId="0" applyFont="1" applyAlignment="1">
      <alignment horizontal="left" vertical="center"/>
    </xf>
    <xf numFmtId="0" fontId="9" fillId="0" borderId="0" xfId="0" applyFont="1" applyAlignment="1">
      <alignment horizontal="left" wrapText="1" readingOrder="1"/>
    </xf>
    <xf numFmtId="0" fontId="6" fillId="0" borderId="0" xfId="0" applyFont="1" applyAlignment="1">
      <alignment horizontal="left" wrapText="1"/>
    </xf>
    <xf numFmtId="165" fontId="0" fillId="0" borderId="0" xfId="0" applyNumberFormat="1"/>
    <xf numFmtId="0" fontId="7" fillId="0" borderId="0" xfId="4" applyAlignment="1">
      <alignment vertical="top" wrapText="1"/>
    </xf>
    <xf numFmtId="0" fontId="0" fillId="0" borderId="0" xfId="0" pivotButton="1"/>
    <xf numFmtId="0" fontId="0" fillId="115" borderId="0" xfId="0" applyFill="1"/>
    <xf numFmtId="0" fontId="166" fillId="115" borderId="0" xfId="0" applyFont="1" applyFill="1"/>
    <xf numFmtId="0" fontId="167" fillId="115" borderId="0" xfId="0" applyFont="1" applyFill="1"/>
    <xf numFmtId="0" fontId="169" fillId="115" borderId="0" xfId="0" applyFont="1" applyFill="1"/>
    <xf numFmtId="0" fontId="170" fillId="115" borderId="0" xfId="0" applyFont="1" applyFill="1"/>
    <xf numFmtId="0" fontId="170" fillId="115" borderId="0" xfId="0" applyFont="1" applyFill="1" applyAlignment="1">
      <alignment horizontal="left"/>
    </xf>
    <xf numFmtId="0" fontId="168" fillId="115" borderId="0" xfId="0" applyFont="1" applyFill="1" applyAlignment="1">
      <alignment vertical="top" wrapText="1"/>
    </xf>
    <xf numFmtId="0" fontId="172" fillId="115" borderId="0" xfId="0" applyFont="1" applyFill="1"/>
    <xf numFmtId="0" fontId="173" fillId="115" borderId="0" xfId="0" applyFont="1" applyFill="1"/>
    <xf numFmtId="0" fontId="174" fillId="115" borderId="0" xfId="0" applyFont="1" applyFill="1"/>
    <xf numFmtId="9" fontId="0" fillId="0" borderId="0" xfId="55011" applyFont="1"/>
    <xf numFmtId="0" fontId="175" fillId="115" borderId="0" xfId="0" applyFont="1" applyFill="1" applyAlignment="1">
      <alignment vertical="center"/>
    </xf>
    <xf numFmtId="0" fontId="171" fillId="115" borderId="0" xfId="0" applyFont="1" applyFill="1" applyAlignment="1">
      <alignment vertical="center" wrapText="1"/>
    </xf>
    <xf numFmtId="2" fontId="0" fillId="0" borderId="0" xfId="55011" applyNumberFormat="1" applyFont="1"/>
    <xf numFmtId="0" fontId="176" fillId="0" borderId="0" xfId="0" applyFont="1"/>
    <xf numFmtId="0" fontId="165" fillId="0" borderId="0" xfId="4" applyFont="1" applyFill="1" applyAlignment="1">
      <alignment horizontal="left" readingOrder="1"/>
    </xf>
    <xf numFmtId="0" fontId="0" fillId="0" borderId="0" xfId="0" applyAlignment="1">
      <alignment horizontal="left"/>
    </xf>
    <xf numFmtId="0" fontId="0" fillId="0" borderId="0" xfId="0" applyAlignment="1">
      <alignment horizontal="center"/>
    </xf>
    <xf numFmtId="0" fontId="179" fillId="0" borderId="9" xfId="0" applyFont="1" applyBorder="1"/>
    <xf numFmtId="165" fontId="104" fillId="0" borderId="9" xfId="0" applyNumberFormat="1" applyFont="1" applyBorder="1" applyAlignment="1">
      <alignment horizontal="center"/>
    </xf>
    <xf numFmtId="0" fontId="104" fillId="0" borderId="9" xfId="0" applyFont="1" applyBorder="1" applyAlignment="1">
      <alignment horizontal="center"/>
    </xf>
    <xf numFmtId="0" fontId="104" fillId="0" borderId="9" xfId="0" applyFont="1" applyBorder="1" applyAlignment="1">
      <alignment horizontal="center" wrapText="1" readingOrder="1"/>
    </xf>
    <xf numFmtId="165" fontId="104" fillId="0" borderId="9" xfId="55011" applyNumberFormat="1" applyFont="1" applyFill="1" applyBorder="1" applyAlignment="1">
      <alignment horizontal="center" vertical="center"/>
    </xf>
    <xf numFmtId="165" fontId="104" fillId="0" borderId="9" xfId="0" applyNumberFormat="1" applyFont="1" applyBorder="1" applyAlignment="1">
      <alignment horizontal="center" vertical="center"/>
    </xf>
    <xf numFmtId="165" fontId="15" fillId="0" borderId="9" xfId="0" applyNumberFormat="1" applyFont="1" applyBorder="1" applyAlignment="1">
      <alignment horizontal="center" wrapText="1" readingOrder="1"/>
    </xf>
    <xf numFmtId="165" fontId="15" fillId="0" borderId="9" xfId="55011" applyNumberFormat="1" applyFont="1" applyFill="1" applyBorder="1" applyAlignment="1">
      <alignment horizontal="center" vertical="center"/>
    </xf>
    <xf numFmtId="165" fontId="104" fillId="0" borderId="9" xfId="0" applyNumberFormat="1" applyFont="1" applyBorder="1" applyAlignment="1">
      <alignment horizontal="center" wrapText="1" readingOrder="1"/>
    </xf>
    <xf numFmtId="0" fontId="179" fillId="0" borderId="9" xfId="0" applyFont="1" applyBorder="1" applyAlignment="1">
      <alignment horizontal="left"/>
    </xf>
    <xf numFmtId="0" fontId="3" fillId="0" borderId="0" xfId="1" applyAlignment="1">
      <alignment wrapText="1" readingOrder="1"/>
    </xf>
    <xf numFmtId="0" fontId="7" fillId="0" borderId="0" xfId="4"/>
    <xf numFmtId="0" fontId="4" fillId="0" borderId="0" xfId="0" applyFont="1" applyAlignment="1">
      <alignment vertical="top" wrapText="1"/>
    </xf>
    <xf numFmtId="0" fontId="180"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0" fontId="3" fillId="0" borderId="0" xfId="1"/>
    <xf numFmtId="0" fontId="6" fillId="0" borderId="0" xfId="0" applyFont="1" applyAlignment="1">
      <alignment readingOrder="1"/>
    </xf>
    <xf numFmtId="0" fontId="3" fillId="0" borderId="0" xfId="1" applyFill="1" applyAlignment="1">
      <alignment readingOrder="1"/>
    </xf>
    <xf numFmtId="165" fontId="9" fillId="0" borderId="53" xfId="0" applyNumberFormat="1" applyFont="1" applyBorder="1" applyAlignment="1">
      <alignment horizontal="right" vertical="top" wrapText="1" readingOrder="1"/>
    </xf>
    <xf numFmtId="165" fontId="9" fillId="0" borderId="0" xfId="0" applyNumberFormat="1" applyFont="1" applyAlignment="1">
      <alignment horizontal="right" vertical="top" wrapText="1" readingOrder="1"/>
    </xf>
    <xf numFmtId="0" fontId="0" fillId="0" borderId="0" xfId="0" applyAlignment="1">
      <alignment horizontal="right"/>
    </xf>
    <xf numFmtId="0" fontId="6" fillId="0" borderId="0" xfId="0" applyFont="1" applyAlignment="1">
      <alignment horizontal="left" vertical="top" readingOrder="1"/>
    </xf>
    <xf numFmtId="0" fontId="6" fillId="0" borderId="0" xfId="0" applyFont="1" applyAlignment="1">
      <alignment vertical="top" readingOrder="1"/>
    </xf>
    <xf numFmtId="0" fontId="165" fillId="0" borderId="0" xfId="4" applyFont="1" applyFill="1" applyAlignment="1">
      <alignment vertical="top" wrapText="1" readingOrder="1"/>
    </xf>
    <xf numFmtId="165" fontId="9" fillId="0" borderId="56" xfId="0" applyNumberFormat="1" applyFont="1" applyBorder="1" applyAlignment="1">
      <alignment horizontal="right" vertical="top" wrapText="1" readingOrder="1"/>
    </xf>
    <xf numFmtId="0" fontId="164" fillId="0" borderId="0" xfId="0" applyFont="1" applyAlignment="1">
      <alignment horizontal="left"/>
    </xf>
    <xf numFmtId="0" fontId="181" fillId="0" borderId="0" xfId="0" applyFont="1" applyAlignment="1">
      <alignment horizontal="left" wrapText="1" readingOrder="1"/>
    </xf>
    <xf numFmtId="0" fontId="181" fillId="0" borderId="54" xfId="0" applyFont="1" applyBorder="1" applyAlignment="1">
      <alignment horizontal="left" wrapText="1" readingOrder="1"/>
    </xf>
    <xf numFmtId="0" fontId="175" fillId="115" borderId="0" xfId="0" applyFont="1" applyFill="1"/>
    <xf numFmtId="0" fontId="177" fillId="115" borderId="0" xfId="0" applyFont="1" applyFill="1" applyAlignment="1">
      <alignment horizontal="left"/>
    </xf>
    <xf numFmtId="165" fontId="104" fillId="0" borderId="59" xfId="0" applyNumberFormat="1" applyFont="1" applyBorder="1" applyAlignment="1">
      <alignment horizontal="center"/>
    </xf>
    <xf numFmtId="0" fontId="104" fillId="0" borderId="58" xfId="0" applyFont="1" applyBorder="1" applyAlignment="1">
      <alignment horizontal="center" wrapText="1" readingOrder="1"/>
    </xf>
    <xf numFmtId="165" fontId="104" fillId="0" borderId="9" xfId="55011" applyNumberFormat="1" applyFont="1" applyFill="1" applyBorder="1" applyAlignment="1">
      <alignment horizontal="center" wrapText="1" readingOrder="1"/>
    </xf>
    <xf numFmtId="0" fontId="183" fillId="115" borderId="0" xfId="0" applyFont="1" applyFill="1"/>
    <xf numFmtId="0" fontId="184" fillId="115" borderId="0" xfId="0" applyFont="1" applyFill="1"/>
    <xf numFmtId="0" fontId="186" fillId="115" borderId="0" xfId="0" applyFont="1" applyFill="1"/>
    <xf numFmtId="0" fontId="103" fillId="115" borderId="0" xfId="0" applyFont="1" applyFill="1"/>
    <xf numFmtId="0" fontId="8" fillId="115" borderId="0" xfId="0" applyFont="1" applyFill="1"/>
    <xf numFmtId="0" fontId="189" fillId="115" borderId="0" xfId="0" applyFont="1" applyFill="1" applyAlignment="1">
      <alignment horizontal="left"/>
    </xf>
    <xf numFmtId="0" fontId="189" fillId="115" borderId="0" xfId="0" applyFont="1" applyFill="1"/>
    <xf numFmtId="0" fontId="190" fillId="115" borderId="0" xfId="0" applyFont="1" applyFill="1" applyAlignment="1">
      <alignment vertical="center"/>
    </xf>
    <xf numFmtId="0" fontId="191" fillId="115" borderId="0" xfId="0" applyFont="1" applyFill="1" applyAlignment="1">
      <alignment vertical="center"/>
    </xf>
    <xf numFmtId="0" fontId="104" fillId="0" borderId="9" xfId="0" applyFont="1" applyBorder="1" applyAlignment="1">
      <alignment horizontal="left" vertical="center"/>
    </xf>
    <xf numFmtId="0" fontId="104" fillId="0" borderId="9" xfId="0" applyFont="1" applyBorder="1" applyAlignment="1">
      <alignment horizontal="left" vertical="center" wrapText="1" readingOrder="1"/>
    </xf>
    <xf numFmtId="0" fontId="6" fillId="0" borderId="0" xfId="0" applyFont="1" applyAlignment="1">
      <alignment horizontal="left" vertical="top" wrapText="1"/>
    </xf>
    <xf numFmtId="0" fontId="0" fillId="0" borderId="60" xfId="0" applyBorder="1"/>
    <xf numFmtId="0" fontId="0" fillId="0" borderId="61" xfId="0" applyBorder="1"/>
    <xf numFmtId="0" fontId="176" fillId="0" borderId="62" xfId="0" applyFont="1" applyBorder="1"/>
    <xf numFmtId="0" fontId="3" fillId="0" borderId="0" xfId="1" applyFill="1" applyAlignment="1">
      <alignment horizontal="left" readingOrder="1"/>
    </xf>
    <xf numFmtId="0" fontId="164" fillId="0" borderId="0" xfId="0" applyFont="1" applyAlignment="1">
      <alignment horizontal="left" readingOrder="1"/>
    </xf>
    <xf numFmtId="0" fontId="192" fillId="0" borderId="9" xfId="0" applyFont="1" applyBorder="1" applyAlignment="1">
      <alignment horizontal="center" vertical="center"/>
    </xf>
    <xf numFmtId="165" fontId="192" fillId="0" borderId="9" xfId="0" applyNumberFormat="1" applyFont="1" applyBorder="1" applyAlignment="1">
      <alignment horizontal="center" vertical="center" wrapText="1" readingOrder="1"/>
    </xf>
    <xf numFmtId="0" fontId="192" fillId="0" borderId="9" xfId="0" applyFont="1" applyBorder="1" applyAlignment="1">
      <alignment vertical="center"/>
    </xf>
    <xf numFmtId="0" fontId="193" fillId="0" borderId="0" xfId="0" applyFont="1" applyAlignment="1">
      <alignment readingOrder="1"/>
    </xf>
    <xf numFmtId="0" fontId="6" fillId="0" borderId="0" xfId="0" applyFont="1" applyAlignment="1">
      <alignment wrapText="1" readingOrder="1"/>
    </xf>
    <xf numFmtId="0" fontId="164" fillId="0" borderId="0" xfId="0" applyFont="1"/>
    <xf numFmtId="0" fontId="193" fillId="0" borderId="0" xfId="4" applyFont="1" applyFill="1" applyAlignment="1">
      <alignment readingOrder="1"/>
    </xf>
    <xf numFmtId="0" fontId="164" fillId="0" borderId="0" xfId="0" applyFont="1" applyAlignment="1">
      <alignment readingOrder="1"/>
    </xf>
    <xf numFmtId="165" fontId="165" fillId="0" borderId="0" xfId="0" applyNumberFormat="1" applyFont="1" applyAlignment="1">
      <alignment horizontal="right" wrapText="1" readingOrder="1"/>
    </xf>
    <xf numFmtId="165" fontId="165" fillId="0" borderId="54" xfId="0" applyNumberFormat="1" applyFont="1" applyBorder="1" applyAlignment="1">
      <alignment horizontal="right" wrapText="1" readingOrder="1"/>
    </xf>
    <xf numFmtId="0" fontId="6" fillId="0" borderId="0" xfId="0" applyFont="1" applyAlignment="1">
      <alignment horizontal="left" vertical="top"/>
    </xf>
    <xf numFmtId="0" fontId="3" fillId="0" borderId="0" xfId="0" applyFont="1" applyAlignment="1">
      <alignment horizontal="left"/>
    </xf>
    <xf numFmtId="0" fontId="6" fillId="0" borderId="0" xfId="0" applyFont="1" applyAlignment="1">
      <alignment horizontal="left" readingOrder="1"/>
    </xf>
    <xf numFmtId="165" fontId="165" fillId="0" borderId="53" xfId="0" applyNumberFormat="1" applyFont="1" applyBorder="1" applyAlignment="1">
      <alignment horizontal="right"/>
    </xf>
    <xf numFmtId="165" fontId="165" fillId="0" borderId="0" xfId="0" applyNumberFormat="1" applyFont="1" applyAlignment="1">
      <alignment horizontal="right"/>
    </xf>
    <xf numFmtId="165" fontId="165" fillId="0" borderId="55" xfId="0" applyNumberFormat="1" applyFont="1" applyBorder="1" applyAlignment="1">
      <alignment horizontal="right"/>
    </xf>
    <xf numFmtId="165" fontId="165" fillId="0" borderId="57" xfId="0" applyNumberFormat="1" applyFont="1" applyBorder="1" applyAlignment="1">
      <alignment horizontal="right"/>
    </xf>
    <xf numFmtId="165" fontId="165" fillId="0" borderId="54" xfId="0" applyNumberFormat="1" applyFont="1" applyBorder="1" applyAlignment="1">
      <alignment horizontal="right"/>
    </xf>
    <xf numFmtId="165" fontId="6" fillId="0" borderId="0" xfId="55011" applyNumberFormat="1" applyFont="1" applyFill="1" applyBorder="1" applyAlignment="1">
      <alignment horizontal="right"/>
    </xf>
    <xf numFmtId="165" fontId="182" fillId="0" borderId="53" xfId="55011" applyNumberFormat="1" applyFont="1" applyFill="1" applyBorder="1" applyAlignment="1">
      <alignment horizontal="right"/>
    </xf>
    <xf numFmtId="165" fontId="182" fillId="0" borderId="0" xfId="55011" applyNumberFormat="1" applyFont="1" applyFill="1" applyBorder="1" applyAlignment="1">
      <alignment horizontal="right"/>
    </xf>
    <xf numFmtId="165" fontId="165" fillId="0" borderId="0" xfId="55011" applyNumberFormat="1" applyFont="1" applyFill="1" applyBorder="1" applyAlignment="1">
      <alignment horizontal="right"/>
    </xf>
    <xf numFmtId="165" fontId="182" fillId="0" borderId="55" xfId="55011" applyNumberFormat="1" applyFont="1" applyFill="1" applyBorder="1" applyAlignment="1">
      <alignment horizontal="right"/>
    </xf>
    <xf numFmtId="165" fontId="182" fillId="0" borderId="54" xfId="55011" applyNumberFormat="1" applyFont="1" applyFill="1" applyBorder="1" applyAlignment="1">
      <alignment horizontal="right"/>
    </xf>
    <xf numFmtId="165" fontId="165" fillId="0" borderId="54" xfId="55011" applyNumberFormat="1" applyFont="1" applyFill="1" applyBorder="1" applyAlignment="1">
      <alignment horizontal="right"/>
    </xf>
    <xf numFmtId="165" fontId="6" fillId="0" borderId="53" xfId="55011" applyNumberFormat="1" applyFont="1" applyFill="1" applyBorder="1" applyAlignment="1">
      <alignment horizontal="right"/>
    </xf>
    <xf numFmtId="165" fontId="6" fillId="0" borderId="53" xfId="0" applyNumberFormat="1" applyFont="1" applyBorder="1" applyAlignment="1">
      <alignment horizontal="right"/>
    </xf>
    <xf numFmtId="165" fontId="6" fillId="0" borderId="0" xfId="0" applyNumberFormat="1" applyFont="1" applyAlignment="1">
      <alignment horizontal="right"/>
    </xf>
    <xf numFmtId="165" fontId="104" fillId="0" borderId="59" xfId="0" applyNumberFormat="1" applyFont="1" applyBorder="1" applyAlignment="1">
      <alignment horizontal="center" wrapText="1" readingOrder="1"/>
    </xf>
    <xf numFmtId="165" fontId="104" fillId="0" borderId="59" xfId="0" applyNumberFormat="1" applyFont="1" applyBorder="1" applyAlignment="1">
      <alignment horizontal="center" vertical="center"/>
    </xf>
    <xf numFmtId="165" fontId="104" fillId="0" borderId="59" xfId="55011" applyNumberFormat="1" applyFont="1" applyFill="1" applyBorder="1" applyAlignment="1">
      <alignment horizontal="center" vertical="center"/>
    </xf>
    <xf numFmtId="0" fontId="104" fillId="0" borderId="63" xfId="0" applyFont="1" applyBorder="1" applyAlignment="1">
      <alignment horizontal="center" wrapText="1" readingOrder="1"/>
    </xf>
    <xf numFmtId="165" fontId="104" fillId="0" borderId="64" xfId="0" applyNumberFormat="1" applyFont="1" applyBorder="1" applyAlignment="1">
      <alignment horizontal="center" wrapText="1" readingOrder="1"/>
    </xf>
    <xf numFmtId="165" fontId="104" fillId="0" borderId="64" xfId="0" applyNumberFormat="1" applyFont="1" applyBorder="1" applyAlignment="1">
      <alignment horizontal="center"/>
    </xf>
    <xf numFmtId="165" fontId="104" fillId="0" borderId="65" xfId="0" applyNumberFormat="1" applyFont="1" applyBorder="1" applyAlignment="1">
      <alignment horizontal="center"/>
    </xf>
    <xf numFmtId="0" fontId="56" fillId="115" borderId="0" xfId="0" applyFont="1" applyFill="1"/>
    <xf numFmtId="2" fontId="164" fillId="0" borderId="53" xfId="0" applyNumberFormat="1" applyFont="1" applyBorder="1" applyAlignment="1">
      <alignment horizontal="right" wrapText="1" readingOrder="1"/>
    </xf>
    <xf numFmtId="2" fontId="164" fillId="0" borderId="0" xfId="55011" applyNumberFormat="1" applyFont="1" applyFill="1" applyBorder="1" applyAlignment="1">
      <alignment horizontal="right"/>
    </xf>
    <xf numFmtId="2" fontId="164" fillId="0" borderId="0" xfId="0" applyNumberFormat="1" applyFont="1" applyAlignment="1">
      <alignment horizontal="right"/>
    </xf>
    <xf numFmtId="164" fontId="0" fillId="0" borderId="0" xfId="0" applyNumberFormat="1"/>
    <xf numFmtId="10" fontId="196" fillId="0" borderId="0" xfId="0" applyNumberFormat="1" applyFont="1" applyAlignment="1">
      <alignment horizontal="center" vertical="center"/>
    </xf>
    <xf numFmtId="0" fontId="197" fillId="0" borderId="0" xfId="0" applyFont="1"/>
    <xf numFmtId="0" fontId="7" fillId="0" borderId="0" xfId="4" applyFill="1" applyBorder="1" applyAlignment="1">
      <alignment wrapText="1"/>
    </xf>
    <xf numFmtId="0" fontId="185" fillId="115" borderId="0" xfId="0" applyFont="1" applyFill="1" applyAlignment="1">
      <alignment horizontal="left" vertical="top" wrapText="1"/>
    </xf>
    <xf numFmtId="9" fontId="8" fillId="115" borderId="0" xfId="0" applyNumberFormat="1" applyFont="1" applyFill="1" applyAlignment="1">
      <alignment horizontal="left" wrapText="1"/>
    </xf>
    <xf numFmtId="0" fontId="188" fillId="115" borderId="0" xfId="0" applyFont="1" applyFill="1" applyAlignment="1">
      <alignment horizontal="left" vertical="center" wrapText="1"/>
    </xf>
    <xf numFmtId="0" fontId="0" fillId="0" borderId="0" xfId="0" applyNumberForma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02">
    <dxf>
      <numFmt numFmtId="165" formatCode="0.0"/>
    </dxf>
    <dxf>
      <numFmt numFmtId="165" formatCode="0.0"/>
    </dxf>
    <dxf>
      <numFmt numFmtId="165" formatCode="0.0"/>
    </dxf>
    <dxf>
      <border>
        <bottom style="thin">
          <color indexed="64"/>
        </bottom>
      </bord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border>
        <bottom style="thin">
          <color indexed="64"/>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name val="Calibri"/>
        <family val="2"/>
      </font>
      <fill>
        <patternFill patternType="none">
          <fgColor indexed="64"/>
          <bgColor auto="1"/>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bottom" textRotation="0" wrapText="1"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numFmt numFmtId="165" formatCode="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bottom" textRotation="0" wrapText="1" indent="0" justifyLastLine="0" shrinkToFit="0" readingOrder="1"/>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1"/>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vertical/>
        <horizontal/>
      </border>
    </dxf>
    <dxf>
      <font>
        <b/>
        <i val="0"/>
        <strike val="0"/>
        <condense val="0"/>
        <extend val="0"/>
        <outline val="0"/>
        <shadow val="0"/>
        <u val="none"/>
        <vertAlign val="baseline"/>
        <sz val="12"/>
        <color theme="0" tint="-0.499984740745262"/>
        <name val="Calibri"/>
        <family val="2"/>
        <scheme val="none"/>
      </font>
      <alignment horizontal="left" vertical="bottom"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strike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s>
  <tableStyles count="3" defaultTableStyle="TableStyleMedium2" defaultPivotStyle="PivotStyleLight16">
    <tableStyle name="indicators" pivot="0" table="0" count="6" xr9:uid="{88F659D1-9723-4782-86D1-623C2E84B08B}"/>
    <tableStyle name="Slicer Style 1" pivot="0" table="0" count="6" xr9:uid="{789985A6-887A-4C5E-AE6B-B9B4BA621904}"/>
    <tableStyle name="Slicer Style 3" pivot="0" table="0" count="7" xr9:uid="{B8284FB7-5AEF-47E3-9CE0-B097B124EADF}"/>
  </tableStyles>
  <colors>
    <mruColors>
      <color rgb="FF702472"/>
      <color rgb="FF9C46A3"/>
      <color rgb="FF8787C9"/>
      <color rgb="FF8392C3"/>
      <color rgb="FF253268"/>
      <color rgb="FFEA0000"/>
      <color rgb="FFFF0000"/>
      <color rgb="FFA5AFD3"/>
      <color rgb="FF2D2D66"/>
      <color rgb="FF037D84"/>
    </mruColors>
  </colors>
  <extLst>
    <ext xmlns:x14="http://schemas.microsoft.com/office/spreadsheetml/2009/9/main" uri="{46F421CA-312F-682f-3DD2-61675219B42D}">
      <x14:dxfs count="19">
        <dxf>
          <font>
            <color theme="0"/>
            <name val="Georgia"/>
            <family val="1"/>
            <scheme val="none"/>
          </font>
          <fill>
            <patternFill>
              <bgColor rgb="FFFF0000"/>
            </patternFill>
          </fill>
        </dxf>
        <dxf>
          <font>
            <b val="0"/>
            <i val="0"/>
            <sz val="8"/>
            <color theme="0"/>
            <name val="Georgia"/>
            <family val="1"/>
            <scheme val="none"/>
          </font>
          <fill>
            <patternFill>
              <bgColor rgb="FFFF0000"/>
            </patternFill>
          </fill>
        </dxf>
        <dxf>
          <font>
            <b val="0"/>
            <i val="0"/>
            <sz val="11"/>
            <color theme="1"/>
            <name val="Georgia"/>
            <family val="1"/>
            <scheme val="none"/>
          </font>
          <fill>
            <patternFill>
              <bgColor theme="8" tint="0.59996337778862885"/>
            </patternFill>
          </fill>
        </dxf>
        <dxf>
          <font>
            <sz val="11"/>
            <name val="Georgia"/>
            <family val="1"/>
            <scheme val="none"/>
          </font>
          <fill>
            <patternFill>
              <bgColor theme="8" tint="0.79998168889431442"/>
            </patternFill>
          </fill>
        </dxf>
        <dxf>
          <font>
            <b val="0"/>
            <i val="0"/>
            <u val="none"/>
            <sz val="11"/>
            <color theme="0"/>
            <name val="Georgia"/>
            <family val="1"/>
            <scheme val="none"/>
          </font>
          <fill>
            <patternFill>
              <bgColor rgb="FF2941C5"/>
            </patternFill>
          </fill>
          <border diagonalUp="0" diagonalDown="0">
            <left/>
            <right/>
            <top/>
            <bottom/>
            <vertical/>
            <horizontal/>
          </border>
        </dxf>
        <dxf>
          <font>
            <color theme="0"/>
            <name val="Georgia"/>
            <family val="1"/>
            <scheme val="none"/>
          </font>
          <fill>
            <patternFill patternType="solid">
              <fgColor theme="0"/>
              <bgColor rgb="FFFF0000"/>
            </patternFill>
          </fill>
          <border diagonalUp="0" diagonalDown="0">
            <left/>
            <right/>
            <top/>
            <bottom/>
            <vertical/>
            <horizontal/>
          </border>
        </dxf>
        <dxf>
          <font>
            <b val="0"/>
            <i val="0"/>
            <sz val="12"/>
            <color rgb="FF2941C5"/>
            <name val="Georgia"/>
            <family val="1"/>
            <scheme val="none"/>
          </font>
          <fill>
            <patternFill patternType="solid">
              <fgColor indexed="64"/>
              <bgColor theme="0"/>
            </patternFill>
          </fill>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8"/>
            <x14:slicerStyleElement type="unselectedItemWithNoData" dxfId="17"/>
            <x14:slicerStyleElement type="selectedItemWithData" dxfId="16"/>
            <x14:slicerStyleElement type="hoveredUnselectedItemWithData" dxfId="15"/>
            <x14:slicerStyleElement type="hoveredSelectedItemWithData" dxfId="14"/>
            <x14:slicerStyleElement type="hoveredSelectedItemWithNoData" dxfId="13"/>
          </x14:slicerStyleElements>
        </x14:slicerStyle>
        <x14:slicerStyle name="Slicer Style 1">
          <x14:slicerStyleElements>
            <x14:slicerStyleElement type="unselectedItemWithData" dxfId="12"/>
            <x14:slicerStyleElement type="unselectedItemWithNoData" dxfId="11"/>
            <x14:slicerStyleElement type="selectedItemWithData" dxfId="10"/>
            <x14:slicerStyleElement type="hoveredUnselectedItemWithData" dxfId="9"/>
            <x14:slicerStyleElement type="hoveredSelectedItemWithData" dxfId="8"/>
            <x14:slicerStyleElement type="hoveredSelectedItemWithNoData" dxfId="7"/>
          </x14:slicerStyleElements>
        </x14:slicerStyle>
        <x14:slicerStyle name="Slicer Style 3">
          <x14:slicerStyleElements>
            <x14:slicerStyleElement type="unselectedItemWithData" dxfId="6"/>
            <x14:slicerStyleElement type="unselectedItemWithNoData" dxfId="5"/>
            <x14:slicerStyleElement type="selectedItemWith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[table-2-providing-fast-and-reliable-journeys.xlsx]workings!Yorkshire and North East</c:name>
    <c:fmtId val="101"/>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9C46A3"/>
          </a:solidFill>
          <a:ln>
            <a:noFill/>
          </a:ln>
          <a:effectLst/>
        </c:spPr>
      </c:pivotFmt>
      <c:pivotFmt>
        <c:idx val="17"/>
        <c:spPr>
          <a:solidFill>
            <a:srgbClr val="9C46A3"/>
          </a:solidFill>
          <a:ln>
            <a:noFill/>
          </a:ln>
          <a:effectLst/>
        </c:spPr>
      </c:pivotFmt>
    </c:pivotFmts>
    <c:plotArea>
      <c:layout>
        <c:manualLayout>
          <c:layoutTarget val="inner"/>
          <c:xMode val="edge"/>
          <c:yMode val="edge"/>
          <c:x val="1.7624449208226655E-2"/>
          <c:y val="0.14848519329491772"/>
          <c:w val="0.96475110158354671"/>
          <c:h val="0.76251755662302745"/>
        </c:manualLayout>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EDF7-4DEE-8FE5-A6289849C499}"/>
              </c:ext>
            </c:extLst>
          </c:dPt>
          <c:dPt>
            <c:idx val="1"/>
            <c:invertIfNegative val="0"/>
            <c:bubble3D val="0"/>
            <c:spPr>
              <a:solidFill>
                <a:srgbClr val="8392C3"/>
              </a:solidFill>
              <a:ln>
                <a:noFill/>
              </a:ln>
              <a:effectLst/>
            </c:spPr>
            <c:extLst>
              <c:ext xmlns:c16="http://schemas.microsoft.com/office/drawing/2014/chart" uri="{C3380CC4-5D6E-409C-BE32-E72D297353CC}">
                <c16:uniqueId val="{00000003-EDF7-4DEE-8FE5-A6289849C499}"/>
              </c:ext>
            </c:extLst>
          </c:dPt>
          <c:dPt>
            <c:idx val="2"/>
            <c:invertIfNegative val="0"/>
            <c:bubble3D val="0"/>
            <c:extLst>
              <c:ext xmlns:c16="http://schemas.microsoft.com/office/drawing/2014/chart" uri="{C3380CC4-5D6E-409C-BE32-E72D297353CC}">
                <c16:uniqueId val="{00000005-2CBC-4A78-9B54-B2A9F006CE19}"/>
              </c:ext>
            </c:extLst>
          </c:dPt>
          <c:dPt>
            <c:idx val="4"/>
            <c:invertIfNegative val="0"/>
            <c:bubble3D val="0"/>
            <c:spPr>
              <a:solidFill>
                <a:srgbClr val="8392C3"/>
              </a:solidFill>
              <a:ln>
                <a:noFill/>
              </a:ln>
              <a:effectLst/>
            </c:spPr>
            <c:extLst>
              <c:ext xmlns:c16="http://schemas.microsoft.com/office/drawing/2014/chart" uri="{C3380CC4-5D6E-409C-BE32-E72D297353CC}">
                <c16:uniqueId val="{00000005-EDF7-4DEE-8FE5-A6289849C499}"/>
              </c:ext>
            </c:extLst>
          </c:dPt>
          <c:dPt>
            <c:idx val="5"/>
            <c:invertIfNegative val="0"/>
            <c:bubble3D val="0"/>
            <c:spPr>
              <a:solidFill>
                <a:srgbClr val="9C46A3"/>
              </a:solidFill>
              <a:ln>
                <a:noFill/>
              </a:ln>
              <a:effectLst/>
            </c:spPr>
            <c:extLst>
              <c:ext xmlns:c16="http://schemas.microsoft.com/office/drawing/2014/chart" uri="{C3380CC4-5D6E-409C-BE32-E72D297353CC}">
                <c16:uniqueId val="{00000007-EDF7-4DEE-8FE5-A6289849C499}"/>
              </c:ext>
            </c:extLst>
          </c:dPt>
          <c:dPt>
            <c:idx val="6"/>
            <c:invertIfNegative val="0"/>
            <c:bubble3D val="0"/>
            <c:spPr>
              <a:solidFill>
                <a:srgbClr val="9C46A3"/>
              </a:solidFill>
              <a:ln>
                <a:noFill/>
              </a:ln>
              <a:effectLst/>
            </c:spPr>
            <c:extLst>
              <c:ext xmlns:c16="http://schemas.microsoft.com/office/drawing/2014/chart" uri="{C3380CC4-5D6E-409C-BE32-E72D297353CC}">
                <c16:uniqueId val="{00000009-EDF7-4DEE-8FE5-A6289849C499}"/>
              </c:ext>
            </c:extLst>
          </c:dPt>
          <c:dPt>
            <c:idx val="7"/>
            <c:invertIfNegative val="0"/>
            <c:bubble3D val="0"/>
            <c:spPr>
              <a:solidFill>
                <a:srgbClr val="9C46A3"/>
              </a:solidFill>
              <a:ln>
                <a:noFill/>
              </a:ln>
              <a:effectLst/>
            </c:spPr>
            <c:extLst>
              <c:ext xmlns:c16="http://schemas.microsoft.com/office/drawing/2014/chart" uri="{C3380CC4-5D6E-409C-BE32-E72D297353CC}">
                <c16:uniqueId val="{0000000B-0128-4DE3-86E2-5E12513E585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8"/>
                <c:pt idx="0">
                  <c:v>2015-16</c:v>
                </c:pt>
                <c:pt idx="1">
                  <c:v>2016-17</c:v>
                </c:pt>
                <c:pt idx="2">
                  <c:v>2017-18</c:v>
                </c:pt>
                <c:pt idx="3">
                  <c:v>2018-19</c:v>
                </c:pt>
                <c:pt idx="4">
                  <c:v>2019-20</c:v>
                </c:pt>
                <c:pt idx="5">
                  <c:v>2020-21 </c:v>
                </c:pt>
                <c:pt idx="6">
                  <c:v>2021-22</c:v>
                </c:pt>
                <c:pt idx="7">
                  <c:v>2022-23</c:v>
                </c:pt>
              </c:strCache>
            </c:strRef>
          </c:cat>
          <c:val>
            <c:numRef>
              <c:f>workings!$E$5</c:f>
              <c:numCache>
                <c:formatCode>0.0</c:formatCode>
                <c:ptCount val="8"/>
                <c:pt idx="0">
                  <c:v>10.26</c:v>
                </c:pt>
                <c:pt idx="1">
                  <c:v>9.1300000000000008</c:v>
                </c:pt>
                <c:pt idx="2">
                  <c:v>8.73</c:v>
                </c:pt>
                <c:pt idx="3">
                  <c:v>8.6</c:v>
                </c:pt>
                <c:pt idx="4">
                  <c:v>8.06</c:v>
                </c:pt>
                <c:pt idx="5">
                  <c:v>6.2</c:v>
                </c:pt>
                <c:pt idx="6">
                  <c:v>8.3000000000000007</c:v>
                </c:pt>
                <c:pt idx="7">
                  <c:v>9.1999999999999993</c:v>
                </c:pt>
              </c:numCache>
            </c:numRef>
          </c:val>
          <c:extLst>
            <c:ext xmlns:c16="http://schemas.microsoft.com/office/drawing/2014/chart" uri="{C3380CC4-5D6E-409C-BE32-E72D297353CC}">
              <c16:uniqueId val="{0000000B-9B9D-4C6F-9CE6-8EDE6A059189}"/>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[table-2-providing-fast-and-reliable-journeys.xlsx]workings!North West</c:name>
    <c:fmtId val="101"/>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
        <c:idx val="19"/>
        <c:spPr>
          <a:solidFill>
            <a:srgbClr val="9C46A3"/>
          </a:solidFill>
          <a:ln>
            <a:noFill/>
          </a:ln>
          <a:effectLst/>
        </c:spPr>
      </c:pivotFmt>
    </c:pivotFmts>
    <c:plotArea>
      <c:layout>
        <c:manualLayout>
          <c:layoutTarget val="inner"/>
          <c:xMode val="edge"/>
          <c:yMode val="edge"/>
          <c:x val="2.1079254488191607E-2"/>
          <c:y val="0.14848519329491772"/>
          <c:w val="0.9604166144541072"/>
          <c:h val="0.76251755662302745"/>
        </c:manualLayout>
      </c:layout>
      <c:barChart>
        <c:barDir val="col"/>
        <c:grouping val="clustered"/>
        <c:varyColors val="0"/>
        <c:ser>
          <c:idx val="0"/>
          <c:order val="0"/>
          <c:tx>
            <c:strRef>
              <c:f>workings!$H$5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3315-493F-B418-1CAFB2548175}"/>
              </c:ext>
            </c:extLst>
          </c:dPt>
          <c:dPt>
            <c:idx val="1"/>
            <c:invertIfNegative val="0"/>
            <c:bubble3D val="0"/>
            <c:spPr>
              <a:solidFill>
                <a:srgbClr val="8392C3"/>
              </a:solidFill>
              <a:ln>
                <a:noFill/>
              </a:ln>
              <a:effectLst/>
            </c:spPr>
            <c:extLst>
              <c:ext xmlns:c16="http://schemas.microsoft.com/office/drawing/2014/chart" uri="{C3380CC4-5D6E-409C-BE32-E72D297353CC}">
                <c16:uniqueId val="{00000003-3315-493F-B418-1CAFB2548175}"/>
              </c:ext>
            </c:extLst>
          </c:dPt>
          <c:dPt>
            <c:idx val="2"/>
            <c:invertIfNegative val="0"/>
            <c:bubble3D val="0"/>
            <c:spPr>
              <a:solidFill>
                <a:srgbClr val="8392C3"/>
              </a:solidFill>
              <a:ln>
                <a:noFill/>
              </a:ln>
              <a:effectLst/>
            </c:spPr>
            <c:extLst>
              <c:ext xmlns:c16="http://schemas.microsoft.com/office/drawing/2014/chart" uri="{C3380CC4-5D6E-409C-BE32-E72D297353CC}">
                <c16:uniqueId val="{00000005-3315-493F-B418-1CAFB2548175}"/>
              </c:ext>
            </c:extLst>
          </c:dPt>
          <c:dPt>
            <c:idx val="3"/>
            <c:invertIfNegative val="0"/>
            <c:bubble3D val="0"/>
            <c:spPr>
              <a:solidFill>
                <a:srgbClr val="8392C3"/>
              </a:solidFill>
              <a:ln>
                <a:noFill/>
              </a:ln>
              <a:effectLst/>
            </c:spPr>
            <c:extLst>
              <c:ext xmlns:c16="http://schemas.microsoft.com/office/drawing/2014/chart" uri="{C3380CC4-5D6E-409C-BE32-E72D297353CC}">
                <c16:uniqueId val="{00000007-3315-493F-B418-1CAFB2548175}"/>
              </c:ext>
            </c:extLst>
          </c:dPt>
          <c:dPt>
            <c:idx val="4"/>
            <c:invertIfNegative val="0"/>
            <c:bubble3D val="0"/>
            <c:spPr>
              <a:solidFill>
                <a:srgbClr val="8392C3"/>
              </a:solidFill>
              <a:ln>
                <a:noFill/>
              </a:ln>
              <a:effectLst/>
            </c:spPr>
            <c:extLst>
              <c:ext xmlns:c16="http://schemas.microsoft.com/office/drawing/2014/chart" uri="{C3380CC4-5D6E-409C-BE32-E72D297353CC}">
                <c16:uniqueId val="{00000009-3315-493F-B418-1CAFB2548175}"/>
              </c:ext>
            </c:extLst>
          </c:dPt>
          <c:dPt>
            <c:idx val="5"/>
            <c:invertIfNegative val="0"/>
            <c:bubble3D val="0"/>
            <c:spPr>
              <a:solidFill>
                <a:srgbClr val="9C46A3"/>
              </a:solidFill>
              <a:ln>
                <a:noFill/>
              </a:ln>
              <a:effectLst/>
            </c:spPr>
            <c:extLst>
              <c:ext xmlns:c16="http://schemas.microsoft.com/office/drawing/2014/chart" uri="{C3380CC4-5D6E-409C-BE32-E72D297353CC}">
                <c16:uniqueId val="{0000000B-3315-493F-B418-1CAFB2548175}"/>
              </c:ext>
            </c:extLst>
          </c:dPt>
          <c:dPt>
            <c:idx val="6"/>
            <c:invertIfNegative val="0"/>
            <c:bubble3D val="0"/>
            <c:spPr>
              <a:solidFill>
                <a:srgbClr val="9C46A3"/>
              </a:solidFill>
              <a:ln>
                <a:noFill/>
              </a:ln>
              <a:effectLst/>
            </c:spPr>
            <c:extLst>
              <c:ext xmlns:c16="http://schemas.microsoft.com/office/drawing/2014/chart" uri="{C3380CC4-5D6E-409C-BE32-E72D297353CC}">
                <c16:uniqueId val="{0000000D-3315-493F-B418-1CAFB2548175}"/>
              </c:ext>
            </c:extLst>
          </c:dPt>
          <c:dPt>
            <c:idx val="7"/>
            <c:invertIfNegative val="0"/>
            <c:bubble3D val="0"/>
            <c:spPr>
              <a:solidFill>
                <a:srgbClr val="9C46A3"/>
              </a:solidFill>
              <a:ln>
                <a:noFill/>
              </a:ln>
              <a:effectLst/>
            </c:spPr>
            <c:extLst>
              <c:ext xmlns:c16="http://schemas.microsoft.com/office/drawing/2014/chart" uri="{C3380CC4-5D6E-409C-BE32-E72D297353CC}">
                <c16:uniqueId val="{0000000F-C34A-4EE4-A0B0-CF305EEC92FE}"/>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8"/>
                <c:pt idx="0">
                  <c:v>2015-16</c:v>
                </c:pt>
                <c:pt idx="1">
                  <c:v>2016-17</c:v>
                </c:pt>
                <c:pt idx="2">
                  <c:v>2017-18</c:v>
                </c:pt>
                <c:pt idx="3">
                  <c:v>2018-19</c:v>
                </c:pt>
                <c:pt idx="4">
                  <c:v>2019-20</c:v>
                </c:pt>
                <c:pt idx="5">
                  <c:v>2020-21 </c:v>
                </c:pt>
                <c:pt idx="6">
                  <c:v>2021-22</c:v>
                </c:pt>
                <c:pt idx="7">
                  <c:v>2022-23</c:v>
                </c:pt>
              </c:strCache>
            </c:strRef>
          </c:cat>
          <c:val>
            <c:numRef>
              <c:f>workings!$H$5</c:f>
              <c:numCache>
                <c:formatCode>0.0</c:formatCode>
                <c:ptCount val="8"/>
                <c:pt idx="0">
                  <c:v>9.84</c:v>
                </c:pt>
                <c:pt idx="1">
                  <c:v>10.82</c:v>
                </c:pt>
                <c:pt idx="2">
                  <c:v>11.31</c:v>
                </c:pt>
                <c:pt idx="3">
                  <c:v>10.14</c:v>
                </c:pt>
                <c:pt idx="4">
                  <c:v>8.98</c:v>
                </c:pt>
                <c:pt idx="5">
                  <c:v>6</c:v>
                </c:pt>
                <c:pt idx="6">
                  <c:v>8.8000000000000007</c:v>
                </c:pt>
                <c:pt idx="7">
                  <c:v>9.8000000000000007</c:v>
                </c:pt>
              </c:numCache>
            </c:numRef>
          </c:val>
          <c:extLst>
            <c:ext xmlns:c16="http://schemas.microsoft.com/office/drawing/2014/chart" uri="{C3380CC4-5D6E-409C-BE32-E72D297353CC}">
              <c16:uniqueId val="{0000000E-2E14-436D-9D79-0713E1A4561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[table-2-providing-fast-and-reliable-journeys.xlsx]workings!Midlands</c:name>
    <c:fmtId val="101"/>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
        <c:idx val="19"/>
        <c:spPr>
          <a:solidFill>
            <a:srgbClr val="9C46A3"/>
          </a:solidFill>
          <a:ln>
            <a:noFill/>
          </a:ln>
          <a:effectLst/>
        </c:spPr>
      </c:pivotFmt>
    </c:pivotFmts>
    <c:plotArea>
      <c:layout>
        <c:manualLayout>
          <c:layoutTarget val="inner"/>
          <c:xMode val="edge"/>
          <c:yMode val="edge"/>
          <c:x val="2.0594135530104404E-2"/>
          <c:y val="0.14848519329491772"/>
          <c:w val="0.96141728990217579"/>
          <c:h val="0.76251755662302745"/>
        </c:manualLayout>
      </c:layout>
      <c:barChart>
        <c:barDir val="col"/>
        <c:grouping val="clustered"/>
        <c:varyColors val="0"/>
        <c:ser>
          <c:idx val="0"/>
          <c:order val="0"/>
          <c:tx>
            <c:strRef>
              <c:f>workings!$K$5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AFF-4C69-B6AC-F35A5A0BAEF2}"/>
              </c:ext>
            </c:extLst>
          </c:dPt>
          <c:dPt>
            <c:idx val="1"/>
            <c:invertIfNegative val="0"/>
            <c:bubble3D val="0"/>
            <c:spPr>
              <a:solidFill>
                <a:srgbClr val="8392C3"/>
              </a:solidFill>
              <a:ln>
                <a:noFill/>
              </a:ln>
              <a:effectLst/>
            </c:spPr>
            <c:extLst>
              <c:ext xmlns:c16="http://schemas.microsoft.com/office/drawing/2014/chart" uri="{C3380CC4-5D6E-409C-BE32-E72D297353CC}">
                <c16:uniqueId val="{00000003-BAFF-4C69-B6AC-F35A5A0BAEF2}"/>
              </c:ext>
            </c:extLst>
          </c:dPt>
          <c:dPt>
            <c:idx val="2"/>
            <c:invertIfNegative val="0"/>
            <c:bubble3D val="0"/>
            <c:spPr>
              <a:solidFill>
                <a:srgbClr val="8392C3"/>
              </a:solidFill>
              <a:ln>
                <a:noFill/>
              </a:ln>
              <a:effectLst/>
            </c:spPr>
            <c:extLst>
              <c:ext xmlns:c16="http://schemas.microsoft.com/office/drawing/2014/chart" uri="{C3380CC4-5D6E-409C-BE32-E72D297353CC}">
                <c16:uniqueId val="{00000005-BAFF-4C69-B6AC-F35A5A0BAEF2}"/>
              </c:ext>
            </c:extLst>
          </c:dPt>
          <c:dPt>
            <c:idx val="3"/>
            <c:invertIfNegative val="0"/>
            <c:bubble3D val="0"/>
            <c:spPr>
              <a:solidFill>
                <a:srgbClr val="8392C3"/>
              </a:solidFill>
              <a:ln>
                <a:noFill/>
              </a:ln>
              <a:effectLst/>
            </c:spPr>
            <c:extLst>
              <c:ext xmlns:c16="http://schemas.microsoft.com/office/drawing/2014/chart" uri="{C3380CC4-5D6E-409C-BE32-E72D297353CC}">
                <c16:uniqueId val="{00000007-BAFF-4C69-B6AC-F35A5A0BAEF2}"/>
              </c:ext>
            </c:extLst>
          </c:dPt>
          <c:dPt>
            <c:idx val="4"/>
            <c:invertIfNegative val="0"/>
            <c:bubble3D val="0"/>
            <c:spPr>
              <a:solidFill>
                <a:srgbClr val="8392C3"/>
              </a:solidFill>
              <a:ln>
                <a:noFill/>
              </a:ln>
              <a:effectLst/>
            </c:spPr>
            <c:extLst>
              <c:ext xmlns:c16="http://schemas.microsoft.com/office/drawing/2014/chart" uri="{C3380CC4-5D6E-409C-BE32-E72D297353CC}">
                <c16:uniqueId val="{00000009-BAFF-4C69-B6AC-F35A5A0BAEF2}"/>
              </c:ext>
            </c:extLst>
          </c:dPt>
          <c:dPt>
            <c:idx val="5"/>
            <c:invertIfNegative val="0"/>
            <c:bubble3D val="0"/>
            <c:spPr>
              <a:solidFill>
                <a:srgbClr val="9C46A3"/>
              </a:solidFill>
              <a:ln>
                <a:noFill/>
              </a:ln>
              <a:effectLst/>
            </c:spPr>
            <c:extLst>
              <c:ext xmlns:c16="http://schemas.microsoft.com/office/drawing/2014/chart" uri="{C3380CC4-5D6E-409C-BE32-E72D297353CC}">
                <c16:uniqueId val="{0000000B-BAFF-4C69-B6AC-F35A5A0BAEF2}"/>
              </c:ext>
            </c:extLst>
          </c:dPt>
          <c:dPt>
            <c:idx val="6"/>
            <c:invertIfNegative val="0"/>
            <c:bubble3D val="0"/>
            <c:spPr>
              <a:solidFill>
                <a:srgbClr val="9C46A3"/>
              </a:solidFill>
              <a:ln>
                <a:noFill/>
              </a:ln>
              <a:effectLst/>
            </c:spPr>
            <c:extLst>
              <c:ext xmlns:c16="http://schemas.microsoft.com/office/drawing/2014/chart" uri="{C3380CC4-5D6E-409C-BE32-E72D297353CC}">
                <c16:uniqueId val="{0000000D-BAFF-4C69-B6AC-F35A5A0BAEF2}"/>
              </c:ext>
            </c:extLst>
          </c:dPt>
          <c:dPt>
            <c:idx val="7"/>
            <c:invertIfNegative val="0"/>
            <c:bubble3D val="0"/>
            <c:spPr>
              <a:solidFill>
                <a:srgbClr val="9C46A3"/>
              </a:solidFill>
              <a:ln>
                <a:noFill/>
              </a:ln>
              <a:effectLst/>
            </c:spPr>
            <c:extLst>
              <c:ext xmlns:c16="http://schemas.microsoft.com/office/drawing/2014/chart" uri="{C3380CC4-5D6E-409C-BE32-E72D297353CC}">
                <c16:uniqueId val="{0000000F-C34A-44A1-9ACD-F6B383F26F8D}"/>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8"/>
                <c:pt idx="0">
                  <c:v>2015-16</c:v>
                </c:pt>
                <c:pt idx="1">
                  <c:v>2016-17</c:v>
                </c:pt>
                <c:pt idx="2">
                  <c:v>2017-18</c:v>
                </c:pt>
                <c:pt idx="3">
                  <c:v>2018-19</c:v>
                </c:pt>
                <c:pt idx="4">
                  <c:v>2019-20</c:v>
                </c:pt>
                <c:pt idx="5">
                  <c:v>2020-21 </c:v>
                </c:pt>
                <c:pt idx="6">
                  <c:v>2021-22</c:v>
                </c:pt>
                <c:pt idx="7">
                  <c:v>2022-23</c:v>
                </c:pt>
              </c:strCache>
            </c:strRef>
          </c:cat>
          <c:val>
            <c:numRef>
              <c:f>workings!$K$5</c:f>
              <c:numCache>
                <c:formatCode>0.0</c:formatCode>
                <c:ptCount val="8"/>
                <c:pt idx="0">
                  <c:v>9.36</c:v>
                </c:pt>
                <c:pt idx="1">
                  <c:v>9.1300000000000008</c:v>
                </c:pt>
                <c:pt idx="2">
                  <c:v>9.82</c:v>
                </c:pt>
                <c:pt idx="3">
                  <c:v>10.07</c:v>
                </c:pt>
                <c:pt idx="4">
                  <c:v>9.2200000000000006</c:v>
                </c:pt>
                <c:pt idx="5">
                  <c:v>6.9</c:v>
                </c:pt>
                <c:pt idx="6">
                  <c:v>9.1999999999999993</c:v>
                </c:pt>
                <c:pt idx="7">
                  <c:v>10.1</c:v>
                </c:pt>
              </c:numCache>
            </c:numRef>
          </c:val>
          <c:extLst>
            <c:ext xmlns:c16="http://schemas.microsoft.com/office/drawing/2014/chart" uri="{C3380CC4-5D6E-409C-BE32-E72D297353CC}">
              <c16:uniqueId val="{0000000E-E387-4D19-B95E-902907C077AD}"/>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[table-2-providing-fast-and-reliable-journeys.xlsx]workings!East</c:name>
    <c:fmtId val="92"/>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9C46A3"/>
          </a:solidFill>
          <a:ln>
            <a:noFill/>
          </a:ln>
          <a:effectLst/>
        </c:spPr>
      </c:pivotFmt>
      <c:pivotFmt>
        <c:idx val="15"/>
        <c:spPr>
          <a:solidFill>
            <a:srgbClr val="9C46A3"/>
          </a:solidFill>
          <a:ln>
            <a:noFill/>
          </a:ln>
          <a:effectLst/>
        </c:spPr>
      </c:pivotFmt>
    </c:pivotFmts>
    <c:plotArea>
      <c:layout>
        <c:manualLayout>
          <c:layoutTarget val="inner"/>
          <c:xMode val="edge"/>
          <c:yMode val="edge"/>
          <c:x val="2.0375819420176834E-2"/>
          <c:y val="0.14873009681292651"/>
          <c:w val="0.96186778393992667"/>
          <c:h val="0.76212586581158859"/>
        </c:manualLayout>
      </c:layout>
      <c:barChart>
        <c:barDir val="col"/>
        <c:grouping val="clustered"/>
        <c:varyColors val="0"/>
        <c:ser>
          <c:idx val="0"/>
          <c:order val="0"/>
          <c:tx>
            <c:strRef>
              <c:f>workings!$N$5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AB-4389-89E1-654D835DF8C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AB-4389-89E1-654D835DF8CE}"/>
              </c:ext>
            </c:extLst>
          </c:dPt>
          <c:dPt>
            <c:idx val="2"/>
            <c:invertIfNegative val="0"/>
            <c:bubble3D val="0"/>
            <c:extLst>
              <c:ext xmlns:c16="http://schemas.microsoft.com/office/drawing/2014/chart" uri="{C3380CC4-5D6E-409C-BE32-E72D297353CC}">
                <c16:uniqueId val="{00000005-33D2-4147-9ABD-17DB4963AAD7}"/>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AB-4389-89E1-654D835DF8C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AB-4389-89E1-654D835DF8C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AB-4389-89E1-654D835DF8CE}"/>
              </c:ext>
            </c:extLst>
          </c:dPt>
          <c:dPt>
            <c:idx val="7"/>
            <c:invertIfNegative val="0"/>
            <c:bubble3D val="0"/>
            <c:spPr>
              <a:solidFill>
                <a:srgbClr val="9C46A3"/>
              </a:solidFill>
              <a:ln>
                <a:noFill/>
              </a:ln>
              <a:effectLst/>
            </c:spPr>
            <c:extLst>
              <c:ext xmlns:c16="http://schemas.microsoft.com/office/drawing/2014/chart" uri="{C3380CC4-5D6E-409C-BE32-E72D297353CC}">
                <c16:uniqueId val="{0000000B-C39B-4E79-93F1-28A7C8ADA7B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8"/>
                <c:pt idx="0">
                  <c:v>2015-16</c:v>
                </c:pt>
                <c:pt idx="1">
                  <c:v>2016-17</c:v>
                </c:pt>
                <c:pt idx="2">
                  <c:v>2017-18</c:v>
                </c:pt>
                <c:pt idx="3">
                  <c:v>2018-19</c:v>
                </c:pt>
                <c:pt idx="4">
                  <c:v>2019-20</c:v>
                </c:pt>
                <c:pt idx="5">
                  <c:v>2020-21 </c:v>
                </c:pt>
                <c:pt idx="6">
                  <c:v>2021-22</c:v>
                </c:pt>
                <c:pt idx="7">
                  <c:v>2022-23</c:v>
                </c:pt>
              </c:strCache>
            </c:strRef>
          </c:cat>
          <c:val>
            <c:numRef>
              <c:f>workings!$N$5</c:f>
              <c:numCache>
                <c:formatCode>0.0</c:formatCode>
                <c:ptCount val="8"/>
                <c:pt idx="0">
                  <c:v>8.99</c:v>
                </c:pt>
                <c:pt idx="1">
                  <c:v>9.25</c:v>
                </c:pt>
                <c:pt idx="2">
                  <c:v>9.5399999999999991</c:v>
                </c:pt>
                <c:pt idx="3">
                  <c:v>10.81</c:v>
                </c:pt>
                <c:pt idx="4">
                  <c:v>8.83</c:v>
                </c:pt>
                <c:pt idx="5">
                  <c:v>6</c:v>
                </c:pt>
                <c:pt idx="6">
                  <c:v>8.1</c:v>
                </c:pt>
                <c:pt idx="7">
                  <c:v>9.1</c:v>
                </c:pt>
              </c:numCache>
            </c:numRef>
          </c:val>
          <c:extLst>
            <c:ext xmlns:c16="http://schemas.microsoft.com/office/drawing/2014/chart" uri="{C3380CC4-5D6E-409C-BE32-E72D297353CC}">
              <c16:uniqueId val="{0000000B-787F-4CA8-AE8B-C9ECAE6E314E}"/>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[table-2-providing-fast-and-reliable-journeys.xlsx]workings!South East</c:name>
    <c:fmtId val="92"/>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
        <c:idx val="15"/>
        <c:spPr>
          <a:solidFill>
            <a:srgbClr val="9C46A3"/>
          </a:solidFill>
          <a:ln>
            <a:noFill/>
          </a:ln>
          <a:effectLst/>
        </c:spPr>
      </c:pivotFmt>
    </c:pivotFmts>
    <c:plotArea>
      <c:layout>
        <c:manualLayout>
          <c:layoutTarget val="inner"/>
          <c:xMode val="edge"/>
          <c:yMode val="edge"/>
          <c:x val="2.1079254488191607E-2"/>
          <c:y val="0.14873009681292651"/>
          <c:w val="0.9604166144541072"/>
          <c:h val="0.76212586581158859"/>
        </c:manualLayout>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7A-4FAA-9C32-6B4D842A59B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7A-4FAA-9C32-6B4D842A59BE}"/>
              </c:ext>
            </c:extLst>
          </c:dPt>
          <c:dPt>
            <c:idx val="2"/>
            <c:invertIfNegative val="0"/>
            <c:bubble3D val="0"/>
            <c:extLst>
              <c:ext xmlns:c16="http://schemas.microsoft.com/office/drawing/2014/chart" uri="{C3380CC4-5D6E-409C-BE32-E72D297353CC}">
                <c16:uniqueId val="{00000005-7D6A-479D-9E7A-7229A75A67C0}"/>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7A-4FAA-9C32-6B4D842A59B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7A-4FAA-9C32-6B4D842A59B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7A-4FAA-9C32-6B4D842A59BE}"/>
              </c:ext>
            </c:extLst>
          </c:dPt>
          <c:dPt>
            <c:idx val="7"/>
            <c:invertIfNegative val="0"/>
            <c:bubble3D val="0"/>
            <c:spPr>
              <a:solidFill>
                <a:srgbClr val="9C46A3"/>
              </a:solidFill>
              <a:ln>
                <a:noFill/>
              </a:ln>
              <a:effectLst/>
            </c:spPr>
            <c:extLst>
              <c:ext xmlns:c16="http://schemas.microsoft.com/office/drawing/2014/chart" uri="{C3380CC4-5D6E-409C-BE32-E72D297353CC}">
                <c16:uniqueId val="{0000000B-7907-410E-A377-633231FBA9B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8"/>
                <c:pt idx="0">
                  <c:v>2015-16</c:v>
                </c:pt>
                <c:pt idx="1">
                  <c:v>2016-17</c:v>
                </c:pt>
                <c:pt idx="2">
                  <c:v>2017-18</c:v>
                </c:pt>
                <c:pt idx="3">
                  <c:v>2018-19</c:v>
                </c:pt>
                <c:pt idx="4">
                  <c:v>2019-20</c:v>
                </c:pt>
                <c:pt idx="5">
                  <c:v>2020-21 </c:v>
                </c:pt>
                <c:pt idx="6">
                  <c:v>2021-22</c:v>
                </c:pt>
                <c:pt idx="7">
                  <c:v>2022-23</c:v>
                </c:pt>
              </c:strCache>
            </c:strRef>
          </c:cat>
          <c:val>
            <c:numRef>
              <c:f>workings!$Q$5</c:f>
              <c:numCache>
                <c:formatCode>0.0</c:formatCode>
                <c:ptCount val="8"/>
                <c:pt idx="0">
                  <c:v>8.19</c:v>
                </c:pt>
                <c:pt idx="1">
                  <c:v>7.77</c:v>
                </c:pt>
                <c:pt idx="2">
                  <c:v>7.69</c:v>
                </c:pt>
                <c:pt idx="3">
                  <c:v>8.4700000000000006</c:v>
                </c:pt>
                <c:pt idx="4">
                  <c:v>11.1</c:v>
                </c:pt>
                <c:pt idx="5">
                  <c:v>7.9</c:v>
                </c:pt>
                <c:pt idx="6">
                  <c:v>9.8000000000000007</c:v>
                </c:pt>
                <c:pt idx="7">
                  <c:v>10.3</c:v>
                </c:pt>
              </c:numCache>
            </c:numRef>
          </c:val>
          <c:extLst>
            <c:ext xmlns:c16="http://schemas.microsoft.com/office/drawing/2014/chart" uri="{C3380CC4-5D6E-409C-BE32-E72D297353CC}">
              <c16:uniqueId val="{0000000B-D016-44A2-A722-618D90939CB4}"/>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[table-2-providing-fast-and-reliable-journeys.xlsx]workings!South West</c:name>
    <c:fmtId val="92"/>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
        <c:idx val="15"/>
        <c:spPr>
          <a:solidFill>
            <a:srgbClr val="9C46A3"/>
          </a:solidFill>
          <a:ln>
            <a:noFill/>
          </a:ln>
          <a:effectLst/>
        </c:spPr>
      </c:pivotFmt>
    </c:pivotFmts>
    <c:plotArea>
      <c:layout>
        <c:manualLayout>
          <c:layoutTarget val="inner"/>
          <c:xMode val="edge"/>
          <c:yMode val="edge"/>
          <c:x val="1.782572700757078E-2"/>
          <c:y val="0.14873009681292651"/>
          <c:w val="0.96434854598485842"/>
          <c:h val="0.76212586581158859"/>
        </c:manualLayout>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0"/>
            <c:invertIfNegative val="0"/>
            <c:bubble3D val="0"/>
            <c:extLst>
              <c:ext xmlns:c16="http://schemas.microsoft.com/office/drawing/2014/chart" uri="{C3380CC4-5D6E-409C-BE32-E72D297353CC}">
                <c16:uniqueId val="{00000001-D0C2-4903-86F7-D207DF95B304}"/>
              </c:ext>
            </c:extLst>
          </c:dPt>
          <c:dPt>
            <c:idx val="1"/>
            <c:invertIfNegative val="0"/>
            <c:bubble3D val="0"/>
            <c:extLst>
              <c:ext xmlns:c16="http://schemas.microsoft.com/office/drawing/2014/chart" uri="{C3380CC4-5D6E-409C-BE32-E72D297353CC}">
                <c16:uniqueId val="{00000003-D0C2-4903-86F7-D207DF95B304}"/>
              </c:ext>
            </c:extLst>
          </c:dPt>
          <c:dPt>
            <c:idx val="2"/>
            <c:invertIfNegative val="0"/>
            <c:bubble3D val="0"/>
            <c:extLst>
              <c:ext xmlns:c16="http://schemas.microsoft.com/office/drawing/2014/chart" uri="{C3380CC4-5D6E-409C-BE32-E72D297353CC}">
                <c16:uniqueId val="{00000005-8462-4C04-9872-A20629D99D85}"/>
              </c:ext>
            </c:extLst>
          </c:dPt>
          <c:dPt>
            <c:idx val="4"/>
            <c:invertIfNegative val="0"/>
            <c:bubble3D val="0"/>
            <c:extLst>
              <c:ext xmlns:c16="http://schemas.microsoft.com/office/drawing/2014/chart" uri="{C3380CC4-5D6E-409C-BE32-E72D297353CC}">
                <c16:uniqueId val="{00000005-D0C2-4903-86F7-D207DF95B304}"/>
              </c:ext>
            </c:extLst>
          </c:dPt>
          <c:dPt>
            <c:idx val="5"/>
            <c:invertIfNegative val="0"/>
            <c:bubble3D val="0"/>
            <c:spPr>
              <a:solidFill>
                <a:srgbClr val="9C46A3"/>
              </a:solidFill>
              <a:ln>
                <a:noFill/>
              </a:ln>
              <a:effectLst/>
            </c:spPr>
            <c:extLst>
              <c:ext xmlns:c16="http://schemas.microsoft.com/office/drawing/2014/chart" uri="{C3380CC4-5D6E-409C-BE32-E72D297353CC}">
                <c16:uniqueId val="{00000007-D0C2-4903-86F7-D207DF95B304}"/>
              </c:ext>
            </c:extLst>
          </c:dPt>
          <c:dPt>
            <c:idx val="6"/>
            <c:invertIfNegative val="0"/>
            <c:bubble3D val="0"/>
            <c:spPr>
              <a:solidFill>
                <a:srgbClr val="9C46A3"/>
              </a:solidFill>
              <a:ln>
                <a:noFill/>
              </a:ln>
              <a:effectLst/>
            </c:spPr>
            <c:extLst>
              <c:ext xmlns:c16="http://schemas.microsoft.com/office/drawing/2014/chart" uri="{C3380CC4-5D6E-409C-BE32-E72D297353CC}">
                <c16:uniqueId val="{00000009-D0C2-4903-86F7-D207DF95B304}"/>
              </c:ext>
            </c:extLst>
          </c:dPt>
          <c:dPt>
            <c:idx val="7"/>
            <c:invertIfNegative val="0"/>
            <c:bubble3D val="0"/>
            <c:spPr>
              <a:solidFill>
                <a:srgbClr val="9C46A3"/>
              </a:solidFill>
              <a:ln>
                <a:noFill/>
              </a:ln>
              <a:effectLst/>
            </c:spPr>
            <c:extLst>
              <c:ext xmlns:c16="http://schemas.microsoft.com/office/drawing/2014/chart" uri="{C3380CC4-5D6E-409C-BE32-E72D297353CC}">
                <c16:uniqueId val="{0000000B-0AEA-4CE4-B587-F13D4AD413B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8"/>
                <c:pt idx="0">
                  <c:v>2015-16</c:v>
                </c:pt>
                <c:pt idx="1">
                  <c:v>2016-17</c:v>
                </c:pt>
                <c:pt idx="2">
                  <c:v>2017-18</c:v>
                </c:pt>
                <c:pt idx="3">
                  <c:v>2018-19</c:v>
                </c:pt>
                <c:pt idx="4">
                  <c:v>2019-20</c:v>
                </c:pt>
                <c:pt idx="5">
                  <c:v>2020-21 </c:v>
                </c:pt>
                <c:pt idx="6">
                  <c:v>2021-22</c:v>
                </c:pt>
                <c:pt idx="7">
                  <c:v>2022-23</c:v>
                </c:pt>
              </c:strCache>
            </c:strRef>
          </c:cat>
          <c:val>
            <c:numRef>
              <c:f>workings!$T$5</c:f>
              <c:numCache>
                <c:formatCode>0.0</c:formatCode>
                <c:ptCount val="8"/>
                <c:pt idx="0">
                  <c:v>6.68</c:v>
                </c:pt>
                <c:pt idx="1">
                  <c:v>7.02</c:v>
                </c:pt>
                <c:pt idx="2">
                  <c:v>6.63</c:v>
                </c:pt>
                <c:pt idx="3">
                  <c:v>6.9</c:v>
                </c:pt>
                <c:pt idx="4">
                  <c:v>8.0399999999999991</c:v>
                </c:pt>
                <c:pt idx="5">
                  <c:v>6.2</c:v>
                </c:pt>
                <c:pt idx="6">
                  <c:v>7.2</c:v>
                </c:pt>
                <c:pt idx="7">
                  <c:v>7</c:v>
                </c:pt>
              </c:numCache>
            </c:numRef>
          </c:val>
          <c:extLst>
            <c:ext xmlns:c16="http://schemas.microsoft.com/office/drawing/2014/chart" uri="{C3380CC4-5D6E-409C-BE32-E72D297353CC}">
              <c16:uniqueId val="{0000000B-D2E9-4A6A-AA36-A5F52B9943D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[table-2-providing-fast-and-reliable-journeys.xlsx]workings!National Highways</c:name>
    <c:fmtId val="135"/>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702472"/>
          </a:solidFill>
          <a:ln>
            <a:noFill/>
          </a:ln>
          <a:effectLst/>
        </c:spPr>
      </c:pivotFmt>
      <c:pivotFmt>
        <c:idx val="14"/>
        <c:spPr>
          <a:solidFill>
            <a:srgbClr val="702472"/>
          </a:solidFill>
          <a:ln>
            <a:noFill/>
          </a:ln>
          <a:effectLst/>
        </c:spPr>
      </c:pivotFmt>
      <c:pivotFmt>
        <c:idx val="15"/>
        <c:spPr>
          <a:solidFill>
            <a:srgbClr val="702472"/>
          </a:solidFill>
          <a:ln>
            <a:noFill/>
          </a:ln>
          <a:effectLst/>
        </c:spPr>
      </c:pivotFmt>
      <c:pivotFmt>
        <c:idx val="16"/>
        <c:spPr>
          <a:solidFill>
            <a:srgbClr val="702472"/>
          </a:solidFill>
          <a:ln>
            <a:noFill/>
          </a:ln>
          <a:effectLst/>
        </c:spPr>
      </c:pivotFmt>
      <c:pivotFmt>
        <c:idx val="17"/>
      </c:pivotFmt>
      <c:pivotFmt>
        <c:idx val="18"/>
      </c:pivotFmt>
      <c:pivotFmt>
        <c:idx val="19"/>
      </c:pivotFmt>
      <c:pivotFmt>
        <c:idx val="20"/>
      </c:pivotFmt>
      <c:pivotFmt>
        <c:idx val="21"/>
      </c:pivotFmt>
    </c:pivotFmts>
    <c:plotArea>
      <c:layout/>
      <c:barChart>
        <c:barDir val="col"/>
        <c:grouping val="clustered"/>
        <c:varyColors val="0"/>
        <c:ser>
          <c:idx val="0"/>
          <c:order val="0"/>
          <c:tx>
            <c:strRef>
              <c:f>workings!$B$5</c:f>
              <c:strCache>
                <c:ptCount val="1"/>
                <c:pt idx="0">
                  <c:v>Total</c:v>
                </c:pt>
              </c:strCache>
            </c:strRef>
          </c:tx>
          <c:spPr>
            <a:solidFill>
              <a:srgbClr val="253268"/>
            </a:solidFill>
            <a:ln>
              <a:noFill/>
            </a:ln>
            <a:effectLst/>
          </c:spPr>
          <c:invertIfNegative val="0"/>
          <c:dPt>
            <c:idx val="0"/>
            <c:invertIfNegative val="0"/>
            <c:bubble3D val="0"/>
            <c:extLst>
              <c:ext xmlns:c16="http://schemas.microsoft.com/office/drawing/2014/chart" uri="{C3380CC4-5D6E-409C-BE32-E72D297353CC}">
                <c16:uniqueId val="{00000006-B9D3-414C-BBCD-7519F0AF3602}"/>
              </c:ext>
            </c:extLst>
          </c:dPt>
          <c:dPt>
            <c:idx val="1"/>
            <c:invertIfNegative val="0"/>
            <c:bubble3D val="0"/>
            <c:extLst>
              <c:ext xmlns:c16="http://schemas.microsoft.com/office/drawing/2014/chart" uri="{C3380CC4-5D6E-409C-BE32-E72D297353CC}">
                <c16:uniqueId val="{00000003-A0F2-4D2F-8E06-AD04BE317274}"/>
              </c:ext>
            </c:extLst>
          </c:dPt>
          <c:dPt>
            <c:idx val="2"/>
            <c:invertIfNegative val="0"/>
            <c:bubble3D val="0"/>
            <c:extLst>
              <c:ext xmlns:c16="http://schemas.microsoft.com/office/drawing/2014/chart" uri="{C3380CC4-5D6E-409C-BE32-E72D297353CC}">
                <c16:uniqueId val="{00000005-A0F2-4D2F-8E06-AD04BE317274}"/>
              </c:ext>
            </c:extLst>
          </c:dPt>
          <c:dPt>
            <c:idx val="5"/>
            <c:invertIfNegative val="0"/>
            <c:bubble3D val="0"/>
            <c:spPr>
              <a:solidFill>
                <a:srgbClr val="702472"/>
              </a:solidFill>
              <a:ln>
                <a:noFill/>
              </a:ln>
              <a:effectLst/>
            </c:spPr>
            <c:extLst>
              <c:ext xmlns:c16="http://schemas.microsoft.com/office/drawing/2014/chart" uri="{C3380CC4-5D6E-409C-BE32-E72D297353CC}">
                <c16:uniqueId val="{00000001-2DB6-482A-8ED7-9BDCF150E672}"/>
              </c:ext>
            </c:extLst>
          </c:dPt>
          <c:dPt>
            <c:idx val="6"/>
            <c:invertIfNegative val="0"/>
            <c:bubble3D val="0"/>
            <c:spPr>
              <a:solidFill>
                <a:srgbClr val="702472"/>
              </a:solidFill>
              <a:ln>
                <a:noFill/>
              </a:ln>
              <a:effectLst/>
            </c:spPr>
            <c:extLst>
              <c:ext xmlns:c16="http://schemas.microsoft.com/office/drawing/2014/chart" uri="{C3380CC4-5D6E-409C-BE32-E72D297353CC}">
                <c16:uniqueId val="{00000003-2DB6-482A-8ED7-9BDCF150E672}"/>
              </c:ext>
            </c:extLst>
          </c:dPt>
          <c:dPt>
            <c:idx val="7"/>
            <c:invertIfNegative val="0"/>
            <c:bubble3D val="0"/>
            <c:spPr>
              <a:solidFill>
                <a:srgbClr val="702472"/>
              </a:solidFill>
              <a:ln>
                <a:noFill/>
              </a:ln>
              <a:effectLst/>
            </c:spPr>
            <c:extLst>
              <c:ext xmlns:c16="http://schemas.microsoft.com/office/drawing/2014/chart" uri="{C3380CC4-5D6E-409C-BE32-E72D297353CC}">
                <c16:uniqueId val="{00000005-8224-4B59-869B-49EC4282A9A0}"/>
              </c:ext>
            </c:extLst>
          </c:dPt>
          <c:dLbls>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workings!$A$6:$A$13</c:f>
              <c:strCache>
                <c:ptCount val="8"/>
                <c:pt idx="0">
                  <c:v>2015-16</c:v>
                </c:pt>
                <c:pt idx="1">
                  <c:v>2016-17</c:v>
                </c:pt>
                <c:pt idx="2">
                  <c:v>2017-18</c:v>
                </c:pt>
                <c:pt idx="3">
                  <c:v>2018-19</c:v>
                </c:pt>
                <c:pt idx="4">
                  <c:v>2019-20</c:v>
                </c:pt>
                <c:pt idx="5">
                  <c:v>2020-21 </c:v>
                </c:pt>
                <c:pt idx="6">
                  <c:v>2021-22</c:v>
                </c:pt>
                <c:pt idx="7">
                  <c:v>2022-23</c:v>
                </c:pt>
              </c:strCache>
            </c:strRef>
          </c:cat>
          <c:val>
            <c:numRef>
              <c:f>workings!$B$6:$B$13</c:f>
              <c:numCache>
                <c:formatCode>0.0</c:formatCode>
                <c:ptCount val="8"/>
                <c:pt idx="0">
                  <c:v>8.93</c:v>
                </c:pt>
                <c:pt idx="1">
                  <c:v>8.9499999999999993</c:v>
                </c:pt>
                <c:pt idx="2">
                  <c:v>9.1999999999999993</c:v>
                </c:pt>
                <c:pt idx="3">
                  <c:v>9.3699999999999992</c:v>
                </c:pt>
                <c:pt idx="4">
                  <c:v>9.33</c:v>
                </c:pt>
                <c:pt idx="5">
                  <c:v>6.7</c:v>
                </c:pt>
                <c:pt idx="6">
                  <c:v>8.8000000000000007</c:v>
                </c:pt>
                <c:pt idx="7">
                  <c:v>9.5</c:v>
                </c:pt>
              </c:numCache>
            </c:numRef>
          </c:val>
          <c:extLst>
            <c:ext xmlns:c16="http://schemas.microsoft.com/office/drawing/2014/chart" uri="{C3380CC4-5D6E-409C-BE32-E72D297353CC}">
              <c16:uniqueId val="{00000007-BCAD-4942-A633-A4CB355755D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0"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minorUnit val="1"/>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284413</xdr:colOff>
      <xdr:row>9</xdr:row>
      <xdr:rowOff>153037</xdr:rowOff>
    </xdr:from>
    <xdr:to>
      <xdr:col>22</xdr:col>
      <xdr:colOff>9690</xdr:colOff>
      <xdr:row>15</xdr:row>
      <xdr:rowOff>28575</xdr:rowOff>
    </xdr:to>
    <mc:AlternateContent xmlns:mc="http://schemas.openxmlformats.org/markup-compatibility/2006" xmlns:a14="http://schemas.microsoft.com/office/drawing/2010/main">
      <mc:Choice Requires="a14">
        <xdr:graphicFrame macro="">
          <xdr:nvGraphicFramePr>
            <xdr:cNvPr id="2" name="Year 3">
              <a:extLst>
                <a:ext uri="{FF2B5EF4-FFF2-40B4-BE49-F238E27FC236}">
                  <a16:creationId xmlns:a16="http://schemas.microsoft.com/office/drawing/2014/main" id="{ADEA1ED0-FFB7-4672-B0C5-7E71E185F78A}"/>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9376026" y="2216787"/>
              <a:ext cx="4265527" cy="11407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19</xdr:col>
      <xdr:colOff>534987</xdr:colOff>
      <xdr:row>0</xdr:row>
      <xdr:rowOff>1756</xdr:rowOff>
    </xdr:from>
    <xdr:to>
      <xdr:col>22</xdr:col>
      <xdr:colOff>331234</xdr:colOff>
      <xdr:row>3</xdr:row>
      <xdr:rowOff>64925</xdr:rowOff>
    </xdr:to>
    <xdr:pic>
      <xdr:nvPicPr>
        <xdr:cNvPr id="4" name="Picture 3" descr="Office of Rail and Road's Logo">
          <a:extLst>
            <a:ext uri="{FF2B5EF4-FFF2-40B4-BE49-F238E27FC236}">
              <a16:creationId xmlns:a16="http://schemas.microsoft.com/office/drawing/2014/main" id="{4EFE1633-F8D3-491C-80C0-8007C2BFEBC2}"/>
            </a:ext>
          </a:extLst>
        </xdr:cNvPr>
        <xdr:cNvPicPr>
          <a:picLocks noChangeAspect="1"/>
        </xdr:cNvPicPr>
      </xdr:nvPicPr>
      <xdr:blipFill>
        <a:blip xmlns:r="http://schemas.openxmlformats.org/officeDocument/2006/relationships" r:embed="rId1"/>
        <a:stretch>
          <a:fillRect/>
        </a:stretch>
      </xdr:blipFill>
      <xdr:spPr>
        <a:xfrm>
          <a:off x="12339637" y="1756"/>
          <a:ext cx="1605997" cy="1269669"/>
        </a:xfrm>
        <a:prstGeom prst="rect">
          <a:avLst/>
        </a:prstGeom>
      </xdr:spPr>
    </xdr:pic>
    <xdr:clientData/>
  </xdr:twoCellAnchor>
  <xdr:twoCellAnchor>
    <xdr:from>
      <xdr:col>19</xdr:col>
      <xdr:colOff>317509</xdr:colOff>
      <xdr:row>4</xdr:row>
      <xdr:rowOff>34000</xdr:rowOff>
    </xdr:from>
    <xdr:to>
      <xdr:col>22</xdr:col>
      <xdr:colOff>194612</xdr:colOff>
      <xdr:row>4</xdr:row>
      <xdr:rowOff>231824</xdr:rowOff>
    </xdr:to>
    <xdr:sp macro="" textlink="">
      <xdr:nvSpPr>
        <xdr:cNvPr id="5" name="TextBox 4">
          <a:extLst>
            <a:ext uri="{FF2B5EF4-FFF2-40B4-BE49-F238E27FC236}">
              <a16:creationId xmlns:a16="http://schemas.microsoft.com/office/drawing/2014/main" id="{CB0BF4DB-E042-4D1C-AA30-484811A093E9}"/>
            </a:ext>
          </a:extLst>
        </xdr:cNvPr>
        <xdr:cNvSpPr txBox="1"/>
      </xdr:nvSpPr>
      <xdr:spPr>
        <a:xfrm>
          <a:off x="11281842" y="1325167"/>
          <a:ext cx="1676270" cy="1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2023</a:t>
          </a:r>
        </a:p>
      </xdr:txBody>
    </xdr:sp>
    <xdr:clientData/>
  </xdr:twoCellAnchor>
  <xdr:twoCellAnchor editAs="oneCell">
    <xdr:from>
      <xdr:col>1</xdr:col>
      <xdr:colOff>11948</xdr:colOff>
      <xdr:row>11</xdr:row>
      <xdr:rowOff>671</xdr:rowOff>
    </xdr:from>
    <xdr:to>
      <xdr:col>5</xdr:col>
      <xdr:colOff>320544</xdr:colOff>
      <xdr:row>28</xdr:row>
      <xdr:rowOff>110580</xdr:rowOff>
    </xdr:to>
    <mc:AlternateContent xmlns:mc="http://schemas.openxmlformats.org/markup-compatibility/2006" xmlns:a14="http://schemas.microsoft.com/office/drawing/2010/main">
      <mc:Choice Requires="a14">
        <xdr:graphicFrame macro="">
          <xdr:nvGraphicFramePr>
            <xdr:cNvPr id="6" name="KPI 3">
              <a:extLst>
                <a:ext uri="{FF2B5EF4-FFF2-40B4-BE49-F238E27FC236}">
                  <a16:creationId xmlns:a16="http://schemas.microsoft.com/office/drawing/2014/main" id="{213B318A-2BE7-4D8E-AAF7-CFCF6E99DF3C}"/>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KPI 3"/>
            </a:graphicData>
          </a:graphic>
        </xdr:graphicFrame>
      </mc:Choice>
      <mc:Fallback xmlns="">
        <xdr:sp macro="" textlink="">
          <xdr:nvSpPr>
            <xdr:cNvPr id="0" name=""/>
            <xdr:cNvSpPr>
              <a:spLocks noTextEdit="1"/>
            </xdr:cNvSpPr>
          </xdr:nvSpPr>
          <xdr:spPr>
            <a:xfrm>
              <a:off x="635403" y="2936104"/>
              <a:ext cx="2802414" cy="381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xdr:col>
      <xdr:colOff>37254</xdr:colOff>
      <xdr:row>9</xdr:row>
      <xdr:rowOff>19954</xdr:rowOff>
    </xdr:from>
    <xdr:to>
      <xdr:col>5</xdr:col>
      <xdr:colOff>304613</xdr:colOff>
      <xdr:row>28</xdr:row>
      <xdr:rowOff>56029</xdr:rowOff>
    </xdr:to>
    <xdr:sp macro="" textlink="">
      <xdr:nvSpPr>
        <xdr:cNvPr id="7" name="Rectangle 6" descr="Key performance indicators and performance indicators selection box">
          <a:extLst>
            <a:ext uri="{FF2B5EF4-FFF2-40B4-BE49-F238E27FC236}">
              <a16:creationId xmlns:a16="http://schemas.microsoft.com/office/drawing/2014/main" id="{9870F28B-134F-4839-BD66-264F57DE2378}"/>
            </a:ext>
          </a:extLst>
        </xdr:cNvPr>
        <xdr:cNvSpPr/>
      </xdr:nvSpPr>
      <xdr:spPr>
        <a:xfrm>
          <a:off x="664783" y="2518866"/>
          <a:ext cx="2777477" cy="413742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36</xdr:row>
      <xdr:rowOff>58119</xdr:rowOff>
    </xdr:from>
    <xdr:to>
      <xdr:col>11</xdr:col>
      <xdr:colOff>35912</xdr:colOff>
      <xdr:row>52</xdr:row>
      <xdr:rowOff>40024</xdr:rowOff>
    </xdr:to>
    <xdr:graphicFrame macro="">
      <xdr:nvGraphicFramePr>
        <xdr:cNvPr id="8" name="Chart 7" descr="This chart displays performance data for National Highways, Yorkshire and North East region">
          <a:extLst>
            <a:ext uri="{FF2B5EF4-FFF2-40B4-BE49-F238E27FC236}">
              <a16:creationId xmlns:a16="http://schemas.microsoft.com/office/drawing/2014/main" id="{7C1A0197-0E11-4A7C-B44F-C36969BBB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151049</xdr:colOff>
      <xdr:row>36</xdr:row>
      <xdr:rowOff>58119</xdr:rowOff>
    </xdr:from>
    <xdr:to>
      <xdr:col>16</xdr:col>
      <xdr:colOff>229597</xdr:colOff>
      <xdr:row>52</xdr:row>
      <xdr:rowOff>40024</xdr:rowOff>
    </xdr:to>
    <xdr:graphicFrame macro="">
      <xdr:nvGraphicFramePr>
        <xdr:cNvPr id="9" name="Chart 8" descr="This chart displays performance data for National Highways North West region.">
          <a:extLst>
            <a:ext uri="{FF2B5EF4-FFF2-40B4-BE49-F238E27FC236}">
              <a16:creationId xmlns:a16="http://schemas.microsoft.com/office/drawing/2014/main" id="{BCAA82C3-60CB-448B-9450-C5CBBA05B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344733</xdr:colOff>
      <xdr:row>36</xdr:row>
      <xdr:rowOff>58119</xdr:rowOff>
    </xdr:from>
    <xdr:to>
      <xdr:col>22</xdr:col>
      <xdr:colOff>1233</xdr:colOff>
      <xdr:row>52</xdr:row>
      <xdr:rowOff>40024</xdr:rowOff>
    </xdr:to>
    <xdr:graphicFrame macro="">
      <xdr:nvGraphicFramePr>
        <xdr:cNvPr id="10" name="Chart 9" descr="This chart displays performance data for National Highways Midlands region.">
          <a:extLst>
            <a:ext uri="{FF2B5EF4-FFF2-40B4-BE49-F238E27FC236}">
              <a16:creationId xmlns:a16="http://schemas.microsoft.com/office/drawing/2014/main" id="{4C66433F-CA03-4C9C-AC70-6B365E1DA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476249</xdr:colOff>
      <xdr:row>9</xdr:row>
      <xdr:rowOff>66674</xdr:rowOff>
    </xdr:from>
    <xdr:to>
      <xdr:col>14</xdr:col>
      <xdr:colOff>100852</xdr:colOff>
      <xdr:row>15</xdr:row>
      <xdr:rowOff>27674</xdr:rowOff>
    </xdr:to>
    <xdr:sp macro="" textlink="">
      <xdr:nvSpPr>
        <xdr:cNvPr id="12" name="Rectangle 11" descr="Shows best and worst performing region and comparison to National Highways.">
          <a:extLst>
            <a:ext uri="{FF2B5EF4-FFF2-40B4-BE49-F238E27FC236}">
              <a16:creationId xmlns:a16="http://schemas.microsoft.com/office/drawing/2014/main" id="{6F70EE44-886D-43A9-B768-08527982F82C}"/>
            </a:ext>
          </a:extLst>
        </xdr:cNvPr>
        <xdr:cNvSpPr/>
      </xdr:nvSpPr>
      <xdr:spPr>
        <a:xfrm>
          <a:off x="3585882" y="2582395"/>
          <a:ext cx="5793441" cy="1249677"/>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52</xdr:row>
      <xdr:rowOff>153941</xdr:rowOff>
    </xdr:from>
    <xdr:to>
      <xdr:col>11</xdr:col>
      <xdr:colOff>35912</xdr:colOff>
      <xdr:row>68</xdr:row>
      <xdr:rowOff>131084</xdr:rowOff>
    </xdr:to>
    <xdr:graphicFrame macro="">
      <xdr:nvGraphicFramePr>
        <xdr:cNvPr id="13" name="Chart 12" descr="This chart displays performance data for National Highways East region.&#10;">
          <a:extLst>
            <a:ext uri="{FF2B5EF4-FFF2-40B4-BE49-F238E27FC236}">
              <a16:creationId xmlns:a16="http://schemas.microsoft.com/office/drawing/2014/main" id="{CE661599-ABE5-4DD3-B673-3FCD52591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151043</xdr:colOff>
      <xdr:row>52</xdr:row>
      <xdr:rowOff>153941</xdr:rowOff>
    </xdr:from>
    <xdr:to>
      <xdr:col>16</xdr:col>
      <xdr:colOff>229591</xdr:colOff>
      <xdr:row>68</xdr:row>
      <xdr:rowOff>131084</xdr:rowOff>
    </xdr:to>
    <xdr:graphicFrame macro="">
      <xdr:nvGraphicFramePr>
        <xdr:cNvPr id="14" name="Chart 13" descr="This chart displays performance data for National Highways South East region&#10;">
          <a:extLst>
            <a:ext uri="{FF2B5EF4-FFF2-40B4-BE49-F238E27FC236}">
              <a16:creationId xmlns:a16="http://schemas.microsoft.com/office/drawing/2014/main" id="{CA314F88-7E51-4C01-8F8C-EDA2E0D87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344723</xdr:colOff>
      <xdr:row>52</xdr:row>
      <xdr:rowOff>153941</xdr:rowOff>
    </xdr:from>
    <xdr:to>
      <xdr:col>22</xdr:col>
      <xdr:colOff>1223</xdr:colOff>
      <xdr:row>68</xdr:row>
      <xdr:rowOff>131084</xdr:rowOff>
    </xdr:to>
    <xdr:graphicFrame macro="">
      <xdr:nvGraphicFramePr>
        <xdr:cNvPr id="15" name="Chart 14" descr="This chart displays performance data for National Highways South West region.">
          <a:extLst>
            <a:ext uri="{FF2B5EF4-FFF2-40B4-BE49-F238E27FC236}">
              <a16:creationId xmlns:a16="http://schemas.microsoft.com/office/drawing/2014/main" id="{CE9524A4-AA06-4D57-AB09-7872D1E7F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474435</xdr:colOff>
      <xdr:row>69</xdr:row>
      <xdr:rowOff>57333</xdr:rowOff>
    </xdr:from>
    <xdr:to>
      <xdr:col>22</xdr:col>
      <xdr:colOff>142874</xdr:colOff>
      <xdr:row>92</xdr:row>
      <xdr:rowOff>0</xdr:rowOff>
    </xdr:to>
    <xdr:grpSp>
      <xdr:nvGrpSpPr>
        <xdr:cNvPr id="27" name="Group 26" descr="Commentary notes and change in methodology.">
          <a:extLst>
            <a:ext uri="{FF2B5EF4-FFF2-40B4-BE49-F238E27FC236}">
              <a16:creationId xmlns:a16="http://schemas.microsoft.com/office/drawing/2014/main" id="{5D386052-5B63-5E46-9EB7-B6991BAEEA7A}"/>
            </a:ext>
          </a:extLst>
        </xdr:cNvPr>
        <xdr:cNvGrpSpPr/>
      </xdr:nvGrpSpPr>
      <xdr:grpSpPr>
        <a:xfrm>
          <a:off x="3112860" y="14611533"/>
          <a:ext cx="9764939" cy="4324167"/>
          <a:chOff x="2905578" y="13537478"/>
          <a:chExt cx="10208810" cy="2883841"/>
        </a:xfrm>
      </xdr:grpSpPr>
      <xdr:sp macro="" textlink="">
        <xdr:nvSpPr>
          <xdr:cNvPr id="17" name="Rectangle 16">
            <a:extLst>
              <a:ext uri="{FF2B5EF4-FFF2-40B4-BE49-F238E27FC236}">
                <a16:creationId xmlns:a16="http://schemas.microsoft.com/office/drawing/2014/main" id="{0DDDF6DB-3889-6856-C110-EF1E2A3D29DD}"/>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8" name="TextBox 17">
            <a:extLst>
              <a:ext uri="{FF2B5EF4-FFF2-40B4-BE49-F238E27FC236}">
                <a16:creationId xmlns:a16="http://schemas.microsoft.com/office/drawing/2014/main" id="{F9DC7113-B096-AA6B-23DA-0CAD6FA8E180}"/>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methodology,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road period 1 and road period 2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1">
                <a:effectLst/>
                <a:latin typeface="Arial" panose="020B0604020202020204" pitchFamily="34" charset="0"/>
                <a:cs typeface="Arial" panose="020B0604020202020204" pitchFamily="34" charset="0"/>
              </a:rPr>
              <a:t>1. </a:t>
            </a:r>
            <a:r>
              <a:rPr lang="en-GB" sz="1200">
                <a:effectLst/>
                <a:latin typeface="Arial" panose="020B0604020202020204" pitchFamily="34" charset="0"/>
                <a:cs typeface="Arial" panose="020B0604020202020204" pitchFamily="34" charset="0"/>
              </a:rPr>
              <a:t>Data between April 2020 and March 2022 are affected by reduced travel demand due to the impact of the pandemic. As a result, figures for road period 1 and road period 2 are not directly comparable.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2. </a:t>
            </a:r>
            <a:r>
              <a:rPr lang="en-GB" sz="1200">
                <a:effectLst/>
                <a:latin typeface="Arial" panose="020B0604020202020204" pitchFamily="34" charset="0"/>
                <a:cs typeface="Arial" panose="020B0604020202020204" pitchFamily="34" charset="0"/>
              </a:rPr>
              <a:t>The average delay metric was amended for road period 2. In road period 2 it measures the delay experienced by individual vehicles based on the difference between the observed average travel time, and the speed limit travel time.</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3. </a:t>
            </a:r>
            <a:r>
              <a:rPr lang="en-GB" sz="1200">
                <a:effectLst/>
                <a:latin typeface="Arial" panose="020B0604020202020204" pitchFamily="34" charset="0"/>
                <a:cs typeface="Arial" panose="020B0604020202020204" pitchFamily="34" charset="0"/>
              </a:rPr>
              <a:t>Roadworks network impact is a new metric for road period 2 which replaced network availability. Previously in road period 1, network availability was used as measure to indicate the level of roadwork activity.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4. </a:t>
            </a:r>
            <a:r>
              <a:rPr lang="en-GB" sz="1200">
                <a:effectLst/>
                <a:latin typeface="Arial" panose="020B0604020202020204" pitchFamily="34" charset="0"/>
                <a:cs typeface="Arial" panose="020B0604020202020204" pitchFamily="34" charset="0"/>
              </a:rPr>
              <a:t>The incident clearance metric was amended for road period 2 to include incidents across 24 hours rather than only those between 06:00 and 22:00hrs.</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5. </a:t>
            </a:r>
            <a:r>
              <a:rPr lang="en-GB" sz="1200">
                <a:solidFill>
                  <a:schemeClr val="dk1"/>
                </a:solidFill>
                <a:effectLst/>
                <a:latin typeface="Arial" panose="020B0604020202020204" pitchFamily="34" charset="0"/>
                <a:ea typeface="+mn-ea"/>
                <a:cs typeface="Arial" panose="020B0604020202020204" pitchFamily="34" charset="0"/>
              </a:rPr>
              <a:t>The delay on gateway routes metric was amended for road period 2. For road period 2 it measures the delay experienced by individual vehicles based on the difference between the observed average travel time, and the speed limit travel time. </a:t>
            </a:r>
          </a:p>
          <a:p>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effectLst/>
                <a:latin typeface="Arial" panose="020B0604020202020204" pitchFamily="34" charset="0"/>
                <a:cs typeface="Arial" panose="020B0604020202020204" pitchFamily="34" charset="0"/>
              </a:rPr>
              <a:t>6. </a:t>
            </a:r>
            <a:r>
              <a:rPr lang="en-GB" sz="1200">
                <a:solidFill>
                  <a:schemeClr val="dk1"/>
                </a:solidFill>
                <a:effectLst/>
                <a:latin typeface="Arial" panose="020B0604020202020204" pitchFamily="34" charset="0"/>
                <a:ea typeface="+mn-ea"/>
                <a:cs typeface="Arial" panose="020B0604020202020204" pitchFamily="34" charset="0"/>
              </a:rPr>
              <a:t>The average speed metric was amended for road period 2. In road period 2 it measures the average speed of vehicles travelling on the Strategic Road Network (SRN) which is the total miles travelled divided by the total hours spent travelling. </a:t>
            </a:r>
            <a:endParaRPr lang="en-GB" sz="1200">
              <a:effectLst/>
              <a:latin typeface="Arial" panose="020B0604020202020204" pitchFamily="34" charset="0"/>
              <a:cs typeface="Arial" panose="020B0604020202020204" pitchFamily="34"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xdr:txBody>
      </xdr:sp>
    </xdr:grpSp>
    <xdr:clientData/>
  </xdr:twoCellAnchor>
  <xdr:twoCellAnchor>
    <xdr:from>
      <xdr:col>1</xdr:col>
      <xdr:colOff>123824</xdr:colOff>
      <xdr:row>9</xdr:row>
      <xdr:rowOff>103539</xdr:rowOff>
    </xdr:from>
    <xdr:to>
      <xdr:col>5</xdr:col>
      <xdr:colOff>246063</xdr:colOff>
      <xdr:row>10</xdr:row>
      <xdr:rowOff>198437</xdr:rowOff>
    </xdr:to>
    <xdr:sp macro="" textlink="">
      <xdr:nvSpPr>
        <xdr:cNvPr id="19" name="TextBox 18">
          <a:extLst>
            <a:ext uri="{FF2B5EF4-FFF2-40B4-BE49-F238E27FC236}">
              <a16:creationId xmlns:a16="http://schemas.microsoft.com/office/drawing/2014/main" id="{A9017B0E-A674-4CCD-BEFF-CC2F347E18BA}"/>
            </a:ext>
          </a:extLst>
        </xdr:cNvPr>
        <xdr:cNvSpPr txBox="1"/>
      </xdr:nvSpPr>
      <xdr:spPr>
        <a:xfrm>
          <a:off x="751353" y="2434363"/>
          <a:ext cx="2632357" cy="43107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6</xdr:col>
      <xdr:colOff>1710</xdr:colOff>
      <xdr:row>20</xdr:row>
      <xdr:rowOff>0</xdr:rowOff>
    </xdr:from>
    <xdr:to>
      <xdr:col>22</xdr:col>
      <xdr:colOff>10107</xdr:colOff>
      <xdr:row>35</xdr:row>
      <xdr:rowOff>133095</xdr:rowOff>
    </xdr:to>
    <xdr:graphicFrame macro="">
      <xdr:nvGraphicFramePr>
        <xdr:cNvPr id="22" name="Chart 21" descr="This chart displays performance data for National Highways.">
          <a:extLst>
            <a:ext uri="{FF2B5EF4-FFF2-40B4-BE49-F238E27FC236}">
              <a16:creationId xmlns:a16="http://schemas.microsoft.com/office/drawing/2014/main" id="{35E5642D-59B2-4A19-BBCF-7162C114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16832</xdr:colOff>
      <xdr:row>9</xdr:row>
      <xdr:rowOff>66674</xdr:rowOff>
    </xdr:from>
    <xdr:to>
      <xdr:col>22</xdr:col>
      <xdr:colOff>1546</xdr:colOff>
      <xdr:row>15</xdr:row>
      <xdr:rowOff>27922</xdr:rowOff>
    </xdr:to>
    <xdr:sp macro="" textlink="">
      <xdr:nvSpPr>
        <xdr:cNvPr id="28" name="Rectangle 27" descr="This box displays the financial years commencing April 2015 to March 2020 for road period 1 and April 2020 to March 2025 for road period 2.">
          <a:extLst>
            <a:ext uri="{FF2B5EF4-FFF2-40B4-BE49-F238E27FC236}">
              <a16:creationId xmlns:a16="http://schemas.microsoft.com/office/drawing/2014/main" id="{FA48CDA4-960F-4EB2-BEF6-885186FCC6C0}"/>
            </a:ext>
          </a:extLst>
        </xdr:cNvPr>
        <xdr:cNvSpPr/>
      </xdr:nvSpPr>
      <xdr:spPr>
        <a:xfrm>
          <a:off x="9656132" y="2381249"/>
          <a:ext cx="4356689" cy="125664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11114</xdr:rowOff>
    </xdr:from>
    <xdr:to>
      <xdr:col>13</xdr:col>
      <xdr:colOff>163267</xdr:colOff>
      <xdr:row>3</xdr:row>
      <xdr:rowOff>87086</xdr:rowOff>
    </xdr:to>
    <mc:AlternateContent xmlns:mc="http://schemas.openxmlformats.org/markup-compatibility/2006" xmlns:a14="http://schemas.microsoft.com/office/drawing/2010/main">
      <mc:Choice Requires="a14">
        <xdr:graphicFrame macro="">
          <xdr:nvGraphicFramePr>
            <xdr:cNvPr id="7" name="Year">
              <a:extLst>
                <a:ext uri="{FF2B5EF4-FFF2-40B4-BE49-F238E27FC236}">
                  <a16:creationId xmlns:a16="http://schemas.microsoft.com/office/drawing/2014/main" id="{C94D1BEB-18C8-3689-D97D-5EFBBA3375C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50" y="6351"/>
              <a:ext cx="5200239" cy="68103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374796</xdr:colOff>
      <xdr:row>0</xdr:row>
      <xdr:rowOff>0</xdr:rowOff>
    </xdr:from>
    <xdr:to>
      <xdr:col>36</xdr:col>
      <xdr:colOff>23123</xdr:colOff>
      <xdr:row>3</xdr:row>
      <xdr:rowOff>17808</xdr:rowOff>
    </xdr:to>
    <mc:AlternateContent xmlns:mc="http://schemas.openxmlformats.org/markup-compatibility/2006" xmlns:a14="http://schemas.microsoft.com/office/drawing/2010/main">
      <mc:Choice Requires="a14">
        <xdr:graphicFrame macro="">
          <xdr:nvGraphicFramePr>
            <xdr:cNvPr id="10" name="KPI">
              <a:extLst>
                <a:ext uri="{FF2B5EF4-FFF2-40B4-BE49-F238E27FC236}">
                  <a16:creationId xmlns:a16="http://schemas.microsoft.com/office/drawing/2014/main" id="{8A51C28A-12AC-5893-1B92-EBCABF40C81C}"/>
                </a:ext>
                <a:ext uri="{147F2762-F138-4A5C-976F-8EAC2B608ADB}">
                  <a16:predDERef xmlns:a16="http://schemas.microsoft.com/office/drawing/2014/main" pred="{C94D1BEB-18C8-3689-D97D-5EFBBA3375CD}"/>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11991894" y="0"/>
              <a:ext cx="17091331" cy="5484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geriz-Santos, Paula" refreshedDate="45244.577494212965" createdVersion="8" refreshedVersion="8" minRefreshableVersion="3" recordCount="59" xr:uid="{3E4F6AAA-07CC-45ED-8AD2-4A1CC138836B}">
  <cacheSource type="worksheet">
    <worksheetSource name="Data"/>
  </cacheSource>
  <cacheFields count="9">
    <cacheField name="Year" numFmtId="0">
      <sharedItems count="15">
        <s v="2015-16"/>
        <s v="2016-17"/>
        <s v="2017-18"/>
        <s v="2018-19"/>
        <s v="2019-20"/>
        <s v="2020-21 "/>
        <s v="2021-22"/>
        <s v="2022-23"/>
        <s v="2018/19" u="1"/>
        <s v="2017/18" u="1"/>
        <s v="2016/17" u="1"/>
        <s v="2020/21 " u="1"/>
        <s v="2015/16" u="1"/>
        <s v="2021/22" u="1"/>
        <s v="2019/20" u="1"/>
      </sharedItems>
    </cacheField>
    <cacheField name="KPI" numFmtId="0">
      <sharedItems count="10">
        <s v=" Delay on smart motorways"/>
        <s v="Average delay"/>
        <s v="Average speed"/>
        <s v="Delay from roadworks"/>
        <s v="Delay on gateway routes"/>
        <s v="Incident clearance rate"/>
        <s v="Journey time reliability"/>
        <s v="Roadworks network impact"/>
        <s v="Incidence clearance rate" u="1"/>
        <s v="Network availability" u="1"/>
      </sharedItems>
    </cacheField>
    <cacheField name="National Highways" numFmtId="0">
      <sharedItems containsString="0" containsBlank="1" containsNumber="1" minValue="0.94" maxValue="89.070000000000007"/>
    </cacheField>
    <cacheField name="Yorkshire and North East" numFmtId="0">
      <sharedItems containsString="0" containsBlank="1" containsNumber="1" minValue="0.98" maxValue="89.5"/>
    </cacheField>
    <cacheField name="North West_x000a_" numFmtId="0">
      <sharedItems containsString="0" containsBlank="1" containsNumber="1" minValue="1.1100000000000001" maxValue="89.64"/>
    </cacheField>
    <cacheField name="Midlands_x000a_" numFmtId="0">
      <sharedItems containsString="0" containsBlank="1" containsNumber="1" minValue="0.62" maxValue="89.77000000000001"/>
    </cacheField>
    <cacheField name="East_x000a_" numFmtId="0">
      <sharedItems containsString="0" containsBlank="1" containsNumber="1" minValue="0.55000000000000004" maxValue="88.58"/>
    </cacheField>
    <cacheField name="South East_x000a_" numFmtId="0">
      <sharedItems containsString="0" containsBlank="1" containsNumber="1" minValue="0.8" maxValue="88.8"/>
    </cacheField>
    <cacheField name="South West_x000a_" numFmtId="0">
      <sharedItems containsString="0" containsBlank="1" containsNumber="1" minValue="0.6" maxValue="89.7"/>
    </cacheField>
  </cacheFields>
  <extLst>
    <ext xmlns:x14="http://schemas.microsoft.com/office/spreadsheetml/2009/9/main" uri="{725AE2AE-9491-48be-B2B4-4EB974FC3084}">
      <x14:pivotCacheDefinition pivotCacheId="7899362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m/>
    <m/>
    <m/>
    <m/>
    <m/>
    <m/>
    <m/>
  </r>
  <r>
    <x v="1"/>
    <x v="0"/>
    <m/>
    <m/>
    <m/>
    <m/>
    <m/>
    <m/>
    <m/>
  </r>
  <r>
    <x v="2"/>
    <x v="0"/>
    <m/>
    <m/>
    <m/>
    <m/>
    <m/>
    <m/>
    <m/>
  </r>
  <r>
    <x v="3"/>
    <x v="0"/>
    <m/>
    <m/>
    <m/>
    <m/>
    <m/>
    <m/>
    <m/>
  </r>
  <r>
    <x v="4"/>
    <x v="0"/>
    <m/>
    <m/>
    <m/>
    <m/>
    <m/>
    <m/>
    <m/>
  </r>
  <r>
    <x v="5"/>
    <x v="0"/>
    <n v="5.8"/>
    <m/>
    <m/>
    <m/>
    <m/>
    <m/>
    <m/>
  </r>
  <r>
    <x v="6"/>
    <x v="0"/>
    <n v="9.9"/>
    <m/>
    <m/>
    <m/>
    <m/>
    <m/>
    <m/>
  </r>
  <r>
    <x v="7"/>
    <x v="0"/>
    <n v="11.2"/>
    <m/>
    <m/>
    <m/>
    <m/>
    <m/>
    <m/>
  </r>
  <r>
    <x v="0"/>
    <x v="1"/>
    <n v="8.93"/>
    <n v="10.26"/>
    <n v="9.84"/>
    <n v="9.36"/>
    <n v="8.99"/>
    <n v="8.19"/>
    <n v="6.68"/>
  </r>
  <r>
    <x v="1"/>
    <x v="1"/>
    <n v="8.9499999999999993"/>
    <n v="9.1300000000000008"/>
    <n v="10.82"/>
    <n v="9.1300000000000008"/>
    <n v="9.25"/>
    <n v="7.77"/>
    <n v="7.02"/>
  </r>
  <r>
    <x v="2"/>
    <x v="1"/>
    <n v="9.1999999999999993"/>
    <n v="8.73"/>
    <n v="11.31"/>
    <n v="9.82"/>
    <n v="9.5399999999999991"/>
    <n v="7.69"/>
    <n v="6.63"/>
  </r>
  <r>
    <x v="3"/>
    <x v="1"/>
    <n v="9.3699999999999992"/>
    <n v="8.6"/>
    <n v="10.14"/>
    <n v="10.07"/>
    <n v="10.81"/>
    <n v="8.4700000000000006"/>
    <n v="6.9"/>
  </r>
  <r>
    <x v="4"/>
    <x v="1"/>
    <n v="9.33"/>
    <n v="8.06"/>
    <n v="8.98"/>
    <n v="9.2200000000000006"/>
    <n v="8.83"/>
    <n v="11.1"/>
    <n v="8.0399999999999991"/>
  </r>
  <r>
    <x v="5"/>
    <x v="1"/>
    <n v="6.7"/>
    <n v="6.2"/>
    <n v="6"/>
    <n v="6.9"/>
    <n v="6"/>
    <n v="7.9"/>
    <n v="6.2"/>
  </r>
  <r>
    <x v="6"/>
    <x v="1"/>
    <n v="8.8000000000000007"/>
    <n v="8.3000000000000007"/>
    <n v="8.8000000000000007"/>
    <n v="9.1999999999999993"/>
    <n v="8.1"/>
    <n v="9.8000000000000007"/>
    <n v="7.2"/>
  </r>
  <r>
    <x v="7"/>
    <x v="1"/>
    <n v="9.5"/>
    <n v="9.1999999999999993"/>
    <n v="9.8000000000000007"/>
    <n v="10.1"/>
    <n v="9.1"/>
    <n v="10.3"/>
    <n v="7"/>
  </r>
  <r>
    <x v="0"/>
    <x v="2"/>
    <n v="59.33"/>
    <m/>
    <m/>
    <m/>
    <m/>
    <m/>
    <m/>
  </r>
  <r>
    <x v="1"/>
    <x v="2"/>
    <n v="59.45"/>
    <m/>
    <m/>
    <m/>
    <m/>
    <m/>
    <m/>
  </r>
  <r>
    <x v="2"/>
    <x v="2"/>
    <n v="58.36"/>
    <m/>
    <m/>
    <m/>
    <m/>
    <m/>
    <m/>
  </r>
  <r>
    <x v="3"/>
    <x v="2"/>
    <n v="59.03"/>
    <m/>
    <m/>
    <m/>
    <m/>
    <m/>
    <m/>
  </r>
  <r>
    <x v="4"/>
    <x v="2"/>
    <n v="58.89"/>
    <m/>
    <m/>
    <m/>
    <m/>
    <m/>
    <m/>
  </r>
  <r>
    <x v="5"/>
    <x v="2"/>
    <n v="60.7"/>
    <n v="61"/>
    <n v="61.7"/>
    <n v="60.1"/>
    <n v="62"/>
    <n v="59.6"/>
    <n v="60.6"/>
  </r>
  <r>
    <x v="6"/>
    <x v="2"/>
    <n v="58.6"/>
    <n v="58.9"/>
    <n v="58.8"/>
    <n v="57.8"/>
    <n v="59.8"/>
    <n v="57.8"/>
    <n v="59.6"/>
  </r>
  <r>
    <x v="7"/>
    <x v="2"/>
    <n v="57.9"/>
    <n v="58.1"/>
    <n v="57.8"/>
    <n v="57.1"/>
    <n v="58.8"/>
    <n v="57.3"/>
    <n v="59.7"/>
  </r>
  <r>
    <x v="0"/>
    <x v="3"/>
    <m/>
    <m/>
    <m/>
    <m/>
    <m/>
    <m/>
    <m/>
  </r>
  <r>
    <x v="1"/>
    <x v="3"/>
    <m/>
    <m/>
    <m/>
    <m/>
    <m/>
    <m/>
    <m/>
  </r>
  <r>
    <x v="2"/>
    <x v="3"/>
    <m/>
    <m/>
    <m/>
    <m/>
    <m/>
    <m/>
    <m/>
  </r>
  <r>
    <x v="3"/>
    <x v="3"/>
    <m/>
    <m/>
    <m/>
    <m/>
    <m/>
    <m/>
    <m/>
  </r>
  <r>
    <x v="4"/>
    <x v="3"/>
    <m/>
    <m/>
    <m/>
    <m/>
    <m/>
    <m/>
    <m/>
  </r>
  <r>
    <x v="5"/>
    <x v="3"/>
    <n v="0.94"/>
    <n v="0.98"/>
    <n v="1.1100000000000001"/>
    <n v="0.62"/>
    <n v="0.55000000000000004"/>
    <n v="1.34"/>
    <n v="0.89"/>
  </r>
  <r>
    <x v="6"/>
    <x v="3"/>
    <n v="1.2"/>
    <n v="1.37"/>
    <n v="2.38"/>
    <n v="0.93"/>
    <n v="0.9"/>
    <n v="1.07"/>
    <n v="0.72"/>
  </r>
  <r>
    <x v="7"/>
    <x v="3"/>
    <n v="1.34"/>
    <n v="1.82"/>
    <n v="2.46"/>
    <n v="1.52"/>
    <n v="1.06"/>
    <n v="0.8"/>
    <n v="0.6"/>
  </r>
  <r>
    <x v="0"/>
    <x v="4"/>
    <n v="8.11"/>
    <m/>
    <m/>
    <m/>
    <m/>
    <m/>
    <m/>
  </r>
  <r>
    <x v="1"/>
    <x v="4"/>
    <n v="8.23"/>
    <m/>
    <m/>
    <m/>
    <m/>
    <m/>
    <m/>
  </r>
  <r>
    <x v="2"/>
    <x v="4"/>
    <n v="8.6999999999999993"/>
    <m/>
    <m/>
    <m/>
    <m/>
    <m/>
    <m/>
  </r>
  <r>
    <x v="3"/>
    <x v="4"/>
    <n v="8.9600000000000009"/>
    <m/>
    <m/>
    <m/>
    <m/>
    <m/>
    <m/>
  </r>
  <r>
    <x v="4"/>
    <x v="4"/>
    <n v="8.6199999999999992"/>
    <m/>
    <m/>
    <m/>
    <m/>
    <m/>
    <m/>
  </r>
  <r>
    <x v="5"/>
    <x v="4"/>
    <n v="5.6"/>
    <m/>
    <m/>
    <m/>
    <m/>
    <m/>
    <m/>
  </r>
  <r>
    <x v="6"/>
    <x v="4"/>
    <n v="7.9"/>
    <m/>
    <m/>
    <m/>
    <m/>
    <m/>
    <m/>
  </r>
  <r>
    <x v="7"/>
    <x v="4"/>
    <n v="8.8000000000000007"/>
    <m/>
    <m/>
    <m/>
    <m/>
    <m/>
    <m/>
  </r>
  <r>
    <x v="0"/>
    <x v="5"/>
    <n v="85.960000000000008"/>
    <n v="85.26"/>
    <n v="85.83"/>
    <n v="88.2"/>
    <n v="82.47"/>
    <n v="84.69"/>
    <n v="81.489999999999995"/>
  </r>
  <r>
    <x v="1"/>
    <x v="5"/>
    <n v="85.929999999999993"/>
    <n v="84.78"/>
    <n v="84.570000000000007"/>
    <n v="87.64"/>
    <n v="85.61999999999999"/>
    <n v="85.72"/>
    <n v="86.2"/>
  </r>
  <r>
    <x v="2"/>
    <x v="5"/>
    <n v="87.9"/>
    <n v="85.78"/>
    <n v="86.27"/>
    <n v="89.46"/>
    <n v="88.58"/>
    <n v="87.039999999999992"/>
    <n v="88.9"/>
  </r>
  <r>
    <x v="3"/>
    <x v="5"/>
    <n v="87.9"/>
    <n v="86.95"/>
    <n v="87.33"/>
    <n v="89.149999999999991"/>
    <n v="87.949999999999989"/>
    <n v="87.06"/>
    <n v="88.990000000000009"/>
  </r>
  <r>
    <x v="4"/>
    <x v="5"/>
    <n v="89.070000000000007"/>
    <n v="89.5"/>
    <n v="89.64"/>
    <n v="89.77000000000001"/>
    <n v="87.7"/>
    <n v="88.51"/>
    <n v="88.67"/>
  </r>
  <r>
    <x v="5"/>
    <x v="5"/>
    <n v="88.6"/>
    <n v="88.8"/>
    <n v="88.1"/>
    <n v="87.3"/>
    <n v="87.9"/>
    <n v="88.8"/>
    <n v="89.7"/>
  </r>
  <r>
    <x v="6"/>
    <x v="5"/>
    <n v="87.1"/>
    <n v="86.42"/>
    <n v="86.3"/>
    <n v="87.7"/>
    <n v="86.9"/>
    <n v="87.4"/>
    <n v="87.7"/>
  </r>
  <r>
    <x v="7"/>
    <x v="5"/>
    <n v="87.2"/>
    <n v="86.7"/>
    <n v="85.5"/>
    <n v="89.4"/>
    <n v="86.3"/>
    <n v="86.7"/>
    <n v="88.5"/>
  </r>
  <r>
    <x v="0"/>
    <x v="6"/>
    <m/>
    <m/>
    <m/>
    <m/>
    <m/>
    <m/>
    <m/>
  </r>
  <r>
    <x v="1"/>
    <x v="6"/>
    <m/>
    <m/>
    <m/>
    <m/>
    <m/>
    <m/>
    <m/>
  </r>
  <r>
    <x v="2"/>
    <x v="6"/>
    <m/>
    <m/>
    <m/>
    <m/>
    <m/>
    <m/>
    <m/>
  </r>
  <r>
    <x v="3"/>
    <x v="6"/>
    <m/>
    <m/>
    <m/>
    <m/>
    <m/>
    <m/>
    <m/>
  </r>
  <r>
    <x v="4"/>
    <x v="6"/>
    <m/>
    <m/>
    <m/>
    <m/>
    <m/>
    <m/>
    <m/>
  </r>
  <r>
    <x v="5"/>
    <x v="6"/>
    <n v="1.9"/>
    <n v="1.73"/>
    <n v="1.8"/>
    <n v="1.8"/>
    <n v="1.7"/>
    <n v="2.1"/>
    <n v="1.8"/>
  </r>
  <r>
    <x v="6"/>
    <x v="6"/>
    <n v="2.8"/>
    <n v="2.6"/>
    <n v="2.9"/>
    <n v="2.8"/>
    <n v="2.5"/>
    <n v="3.1"/>
    <n v="2.5"/>
  </r>
  <r>
    <x v="7"/>
    <x v="6"/>
    <n v="2.9"/>
    <n v="2.6"/>
    <n v="2.9"/>
    <n v="2.9"/>
    <n v="2.6"/>
    <n v="3.3"/>
    <n v="2.2999999999999998"/>
  </r>
  <r>
    <x v="5"/>
    <x v="7"/>
    <n v="60.7"/>
    <m/>
    <m/>
    <m/>
    <m/>
    <m/>
    <m/>
  </r>
  <r>
    <x v="6"/>
    <x v="7"/>
    <n v="42.7"/>
    <n v="5.8"/>
    <n v="6.9"/>
    <n v="9.5"/>
    <n v="6.9"/>
    <n v="10.3"/>
    <n v="3.3"/>
  </r>
  <r>
    <x v="7"/>
    <x v="7"/>
    <n v="42.3"/>
    <n v="5.0999999999999996"/>
    <n v="6.3"/>
    <n v="12.2"/>
    <n v="7"/>
    <n v="9.3000000000000007"/>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582A0C-7AA2-47C8-ADBB-49E150EA7CF6}" name="South We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S5:T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0"/>
  </rowFields>
  <rowItems count="8">
    <i>
      <x v="7"/>
    </i>
    <i>
      <x v="8"/>
    </i>
    <i>
      <x v="9"/>
    </i>
    <i>
      <x v="10"/>
    </i>
    <i>
      <x v="11"/>
    </i>
    <i>
      <x v="12"/>
    </i>
    <i>
      <x v="13"/>
    </i>
    <i>
      <x v="14"/>
    </i>
  </rowItems>
  <colItems count="1">
    <i/>
  </colItems>
  <dataFields count="1">
    <dataField name=" South West" fld="8" baseField="0" baseItem="0"/>
  </dataFields>
  <formats count="1">
    <format dxfId="10">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80FDF2-EFEE-4DAE-8217-B906DEE4B504}" name="North We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G5:H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dataFields count="1">
    <dataField name=" North West" fld="4" baseField="0" baseItem="0"/>
  </dataFields>
  <formats count="1">
    <format dxfId="11">
      <pivotArea outline="0" fieldPosition="0">
        <references count="1">
          <reference field="0" count="0" selected="0"/>
        </references>
      </pivotArea>
    </format>
  </formats>
  <chartFormats count="10">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 chart="101" format="19">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A52288-555A-420B-A537-C5A03F7360C8}" name="Midlands"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J5:K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dataFields count="1">
    <dataField name=" Midlands" fld="5" baseField="0" baseItem="0"/>
  </dataFields>
  <formats count="1">
    <format dxfId="12">
      <pivotArea outline="0" fieldPosition="0">
        <references count="1">
          <reference field="0" count="0" selected="0"/>
        </references>
      </pivotArea>
    </format>
  </formats>
  <chartFormats count="10">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 chart="101" format="19">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32117F-3906-451F-9D1F-0002A30B93F4}" name="PivotTable2" cacheId="5" applyNumberFormats="0" applyBorderFormats="0" applyFontFormats="0" applyPatternFormats="0" applyAlignmentFormats="0" applyWidthHeightFormats="1" dataCaption="Values" updatedVersion="8" minRefreshableVersion="3" showDrill="0" showDataTips="0" useAutoFormatting="1" itemPrintTitles="1" createdVersion="8" indent="0" compact="0" compactData="0" multipleFieldFilters="0" chartFormat="125">
  <location ref="AB6:AC8" firstHeaderRow="1" firstDataRow="1" firstDataCol="1"/>
  <pivotFields count="9">
    <pivotField compact="0" outline="0" multipleItemSelectionAllowed="1" showAll="0">
      <items count="16">
        <item h="1" m="1" x="12"/>
        <item x="0"/>
        <item h="1" m="1" x="10"/>
        <item x="1"/>
        <item h="1" m="1" x="9"/>
        <item x="2"/>
        <item h="1" m="1" x="8"/>
        <item x="3"/>
        <item h="1" m="1" x="14"/>
        <item x="4"/>
        <item h="1" m="1" x="11"/>
        <item x="5"/>
        <item h="1" m="1" x="13"/>
        <item x="6"/>
        <item x="7"/>
        <item t="default"/>
      </items>
    </pivotField>
    <pivotField axis="axisRow" compact="0" outline="0" multipleItemSelectionAllowed="1" showAll="0" sortType="ascending">
      <items count="11">
        <item h="1" x="0"/>
        <item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2">
    <i>
      <x v="1"/>
    </i>
    <i t="grand">
      <x/>
    </i>
  </rowItems>
  <colItems count="1">
    <i/>
  </colItems>
  <dataFields count="1">
    <dataField name=" National Highways" fld="2" baseField="0" baseItem="0"/>
  </dataField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0F59F-8A34-4CCD-B2CD-BC622C5430A9}" name="National Highways"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46">
  <location ref="A5:B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dataFields count="1">
    <dataField name=" National Highways" fld="2" baseField="0" baseItem="0"/>
  </dataFields>
  <formats count="1">
    <format dxfId="13">
      <pivotArea outline="0" fieldPosition="0">
        <references count="1">
          <reference field="0" count="0" selected="0"/>
        </references>
      </pivotArea>
    </format>
  </formats>
  <chartFormats count="13">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135" format="11" series="1">
      <pivotArea type="data" outline="0" fieldPosition="0">
        <references count="1">
          <reference field="4294967294" count="1" selected="0">
            <x v="0"/>
          </reference>
        </references>
      </pivotArea>
    </chartFormat>
    <chartFormat chart="135" format="12">
      <pivotArea type="data" outline="0" fieldPosition="0">
        <references count="2">
          <reference field="4294967294" count="1" selected="0">
            <x v="0"/>
          </reference>
          <reference field="0" count="1" selected="0">
            <x v="5"/>
          </reference>
        </references>
      </pivotArea>
    </chartFormat>
    <chartFormat chart="135" format="13">
      <pivotArea type="data" outline="0" fieldPosition="0">
        <references count="2">
          <reference field="4294967294" count="1" selected="0">
            <x v="0"/>
          </reference>
          <reference field="0" count="1" selected="0">
            <x v="12"/>
          </reference>
        </references>
      </pivotArea>
    </chartFormat>
    <chartFormat chart="135" format="14">
      <pivotArea type="data" outline="0" fieldPosition="0">
        <references count="2">
          <reference field="4294967294" count="1" selected="0">
            <x v="0"/>
          </reference>
          <reference field="0" count="1" selected="0">
            <x v="13"/>
          </reference>
        </references>
      </pivotArea>
    </chartFormat>
    <chartFormat chart="135" format="15">
      <pivotArea type="data" outline="0" fieldPosition="0">
        <references count="2">
          <reference field="4294967294" count="1" selected="0">
            <x v="0"/>
          </reference>
          <reference field="0" count="1" selected="0">
            <x v="14"/>
          </reference>
        </references>
      </pivotArea>
    </chartFormat>
    <chartFormat chart="135" format="16">
      <pivotArea type="data" outline="0" fieldPosition="0">
        <references count="1">
          <reference field="4294967294" count="1" selected="0">
            <x v="0"/>
          </reference>
        </references>
      </pivotArea>
    </chartFormat>
    <chartFormat chart="135" format="17">
      <pivotArea type="data" outline="0" fieldPosition="0">
        <references count="2">
          <reference field="4294967294" count="1" selected="0">
            <x v="0"/>
          </reference>
          <reference field="0" count="1" selected="0">
            <x v="7"/>
          </reference>
        </references>
      </pivotArea>
    </chartFormat>
    <chartFormat chart="135" format="18">
      <pivotArea type="data" outline="0" fieldPosition="0">
        <references count="2">
          <reference field="4294967294" count="1" selected="0">
            <x v="0"/>
          </reference>
          <reference field="0" count="1" selected="0">
            <x v="8"/>
          </reference>
        </references>
      </pivotArea>
    </chartFormat>
    <chartFormat chart="135" format="19">
      <pivotArea type="data" outline="0" fieldPosition="0">
        <references count="2">
          <reference field="4294967294" count="1" selected="0">
            <x v="0"/>
          </reference>
          <reference field="0" count="1" selected="0">
            <x v="9"/>
          </reference>
        </references>
      </pivotArea>
    </chartFormat>
    <chartFormat chart="135" format="20">
      <pivotArea type="data" outline="0" fieldPosition="0">
        <references count="2">
          <reference field="4294967294" count="1" selected="0">
            <x v="0"/>
          </reference>
          <reference field="0" count="1" selected="0">
            <x v="10"/>
          </reference>
        </references>
      </pivotArea>
    </chartFormat>
    <chartFormat chart="135" format="21">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2A723CB-70FD-4E7E-AF55-E6FC1B57DF5E}" name="Yorkshire and North 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D5:E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dataFields count="1">
    <dataField name=" Yorkshire and North East" fld="3" baseField="0" baseItem="0"/>
  </dataFields>
  <formats count="1">
    <format dxfId="14">
      <pivotArea outline="0" fieldPosition="0">
        <references count="1">
          <reference field="0" count="0" selected="0"/>
        </references>
      </pivotArea>
    </format>
  </formats>
  <chartFormats count="8">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11"/>
          </reference>
        </references>
      </pivotArea>
    </chartFormat>
    <chartFormat chart="101" format="16">
      <pivotArea type="data" outline="0" fieldPosition="0">
        <references count="2">
          <reference field="4294967294" count="1" selected="0">
            <x v="0"/>
          </reference>
          <reference field="0" count="1" selected="0">
            <x v="13"/>
          </reference>
        </references>
      </pivotArea>
    </chartFormat>
    <chartFormat chart="101" format="17">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AA20798-14D0-47BE-B6EF-7E1F135B6D50}" name="PivotTable9"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25">
  <location ref="A23:B31" firstHeaderRow="1" firstDataRow="1" firstDataCol="1" rowPageCount="1" colPageCount="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axis="axisPage" compact="0" outline="0" multipleItemSelectionAllowed="1" showAll="0">
      <items count="11">
        <item h="1" x="0"/>
        <item x="1"/>
        <item h="1" x="2"/>
        <item h="1" x="3"/>
        <item h="1" x="4"/>
        <item h="1" m="1" x="8"/>
        <item h="1" x="6"/>
        <item h="1" m="1" x="9"/>
        <item h="1" x="7"/>
        <item h="1" x="5"/>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pageFields count="1">
    <pageField fld="1" hier="-1"/>
  </pageFields>
  <dataFields count="1">
    <dataField name=" National Highways" fld="2" baseField="0" baseItem="0"/>
  </dataFields>
  <formats count="1">
    <format dxfId="15">
      <pivotArea outline="0" fieldPosition="0">
        <references count="1">
          <reference field="0" count="0" selected="0"/>
        </references>
      </pivotArea>
    </format>
  </format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47FBD00-8503-47E5-AD40-740B702B61D0}" name="PivotTable10" cacheId="5"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8" indent="0" compact="0" compactData="0" multipleFieldFilters="0" chartFormat="125">
  <location ref="A43:H51" firstHeaderRow="0" firstDataRow="1" firstDataCol="1" rowPageCount="1" colPageCount="1"/>
  <pivotFields count="9">
    <pivotField axis="axisRow" compact="0" outline="0" showAll="0">
      <items count="16">
        <item h="1" m="1" x="12"/>
        <item h="1" m="1" x="10"/>
        <item h="1" m="1" x="9"/>
        <item h="1" m="1" x="8"/>
        <item h="1" m="1" x="14"/>
        <item n="2020/21" h="1" m="1" x="11"/>
        <item h="1" m="1" x="13"/>
        <item x="0"/>
        <item x="1"/>
        <item x="2"/>
        <item x="3"/>
        <item x="4"/>
        <item n="2020-21" x="5"/>
        <item x="6"/>
        <item x="7"/>
        <item t="default"/>
      </items>
    </pivotField>
    <pivotField axis="axisPage" compact="0" outline="0" multipleItemSelectionAllowed="1" showAll="0">
      <items count="11">
        <item h="1" x="0"/>
        <item x="1"/>
        <item h="1" x="2"/>
        <item h="1" x="3"/>
        <item h="1" x="4"/>
        <item h="1" m="1" x="8"/>
        <item h="1" x="6"/>
        <item h="1" m="1" x="9"/>
        <item h="1" x="7"/>
        <item h="1" x="5"/>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0"/>
  </rowFields>
  <rowItems count="8">
    <i>
      <x v="7"/>
    </i>
    <i>
      <x v="8"/>
    </i>
    <i>
      <x v="9"/>
    </i>
    <i>
      <x v="10"/>
    </i>
    <i>
      <x v="11"/>
    </i>
    <i>
      <x v="12"/>
    </i>
    <i>
      <x v="13"/>
    </i>
    <i>
      <x v="14"/>
    </i>
  </rowItems>
  <colFields count="1">
    <field x="-2"/>
  </colFields>
  <colItems count="7">
    <i>
      <x/>
    </i>
    <i i="1">
      <x v="1"/>
    </i>
    <i i="2">
      <x v="2"/>
    </i>
    <i i="3">
      <x v="3"/>
    </i>
    <i i="4">
      <x v="4"/>
    </i>
    <i i="5">
      <x v="5"/>
    </i>
    <i i="6">
      <x v="6"/>
    </i>
  </colItems>
  <pageFields count="1">
    <pageField fld="1" hier="-1"/>
  </pageFields>
  <dataFields count="7">
    <dataField name=" South East" fld="7" baseField="0" baseItem="0"/>
    <dataField name=" South West" fld="8" baseField="0" baseItem="0"/>
    <dataField name=" East" fld="6" baseField="0" baseItem="0"/>
    <dataField name=" Midlands" fld="5" baseField="0" baseItem="0"/>
    <dataField name=" North West" fld="4" baseField="0" baseItem="0"/>
    <dataField name=" Yorkshire and North East" fld="3" baseField="0" baseItem="0"/>
    <dataField name=" National Highways" fld="2" baseField="0" baseItem="0"/>
  </dataFields>
  <formats count="2">
    <format dxfId="17">
      <pivotArea outline="0" fieldPosition="0">
        <references count="1">
          <reference field="0" count="0" selected="0"/>
        </references>
      </pivotArea>
    </format>
    <format dxfId="16">
      <pivotArea outline="0" fieldPosition="0">
        <references count="1">
          <reference field="0"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3C46C1F-C906-4702-A6C8-698F7B1B6E63}" name="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M5:N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s>
  <rowFields count="1">
    <field x="0"/>
  </rowFields>
  <rowItems count="8">
    <i>
      <x v="7"/>
    </i>
    <i>
      <x v="8"/>
    </i>
    <i>
      <x v="9"/>
    </i>
    <i>
      <x v="10"/>
    </i>
    <i>
      <x v="11"/>
    </i>
    <i>
      <x v="12"/>
    </i>
    <i>
      <x v="13"/>
    </i>
    <i>
      <x v="14"/>
    </i>
  </rowItems>
  <colItems count="1">
    <i/>
  </colItems>
  <dataFields count="1">
    <dataField name=" East" fld="6" baseField="0" baseItem="3"/>
  </dataFields>
  <formats count="1">
    <format dxfId="18">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1"/>
          </reference>
        </references>
      </pivotArea>
    </chartFormat>
    <chartFormat chart="92" format="14">
      <pivotArea type="data" outline="0" fieldPosition="0">
        <references count="2">
          <reference field="4294967294" count="1" selected="0">
            <x v="0"/>
          </reference>
          <reference field="0" count="1" selected="0">
            <x v="13"/>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20BB366-2A47-4826-B8C3-5003B699461B}" name="South East" cacheId="5"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P5:Q13" firstHeaderRow="1" firstDataRow="1" firstDataCol="1"/>
  <pivotFields count="9">
    <pivotField axis="axisRow" compact="0" outline="0" showAll="0">
      <items count="16">
        <item h="1" m="1" x="12"/>
        <item h="1" m="1" x="10"/>
        <item h="1" m="1" x="9"/>
        <item h="1" m="1" x="8"/>
        <item h="1" m="1" x="14"/>
        <item h="1" m="1" x="11"/>
        <item h="1" m="1" x="13"/>
        <item x="0"/>
        <item x="1"/>
        <item x="2"/>
        <item x="3"/>
        <item x="4"/>
        <item x="5"/>
        <item x="6"/>
        <item x="7"/>
        <item t="default"/>
      </items>
    </pivotField>
    <pivotField compact="0" outline="0" multipleItemSelectionAllowed="1" showAll="0">
      <items count="11">
        <item h="1" x="0"/>
        <item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0"/>
  </rowFields>
  <rowItems count="8">
    <i>
      <x v="7"/>
    </i>
    <i>
      <x v="8"/>
    </i>
    <i>
      <x v="9"/>
    </i>
    <i>
      <x v="10"/>
    </i>
    <i>
      <x v="11"/>
    </i>
    <i>
      <x v="12"/>
    </i>
    <i>
      <x v="13"/>
    </i>
    <i>
      <x v="14"/>
    </i>
  </rowItems>
  <colItems count="1">
    <i/>
  </colItems>
  <dataFields count="1">
    <dataField name=" South East" fld="7" baseField="0" baseItem="0"/>
  </dataFields>
  <formats count="1">
    <format dxfId="19">
      <pivotArea outline="0" fieldPosition="0">
        <references count="1">
          <reference field="0" count="0" selected="0"/>
        </references>
      </pivotArea>
    </format>
  </formats>
  <chartFormats count="8">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 chart="92" format="15">
      <pivotArea type="data" outline="0" fieldPosition="0">
        <references count="2">
          <reference field="4294967294" count="1" selected="0">
            <x v="0"/>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3055D230-ABD7-472F-A81C-59A8DD4AC60A}" sourceName="Year">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items count="15">
        <i x="0" s="1"/>
        <i x="1" s="1"/>
        <i x="2" s="1"/>
        <i x="3" s="1"/>
        <i x="4" s="1"/>
        <i x="5" s="1"/>
        <i x="6" s="1"/>
        <i x="7" s="1"/>
        <i x="12" nd="1"/>
        <i x="10" nd="1"/>
        <i x="9" nd="1"/>
        <i x="8" nd="1"/>
        <i x="14" nd="1"/>
        <i x="11" nd="1"/>
        <i x="1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908A0D88-0CAB-46BE-8F06-BA6974CB9E84}" sourceName="KPI">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showMissing="0">
      <items count="10">
        <i x="0"/>
        <i x="1" s="1"/>
        <i x="2"/>
        <i x="3"/>
        <i x="4"/>
        <i x="5"/>
        <i x="6"/>
        <i x="7"/>
        <i x="8" nd="1"/>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DA8782C-A1A2-4EAD-B0D4-F1A52D62BCAD}" cache="Slicer_Year" caption="Year" columnCount="5" showCaption="0" style="Slicer Style 1" lockedPosition="1" rowHeight="432000"/>
  <slicer name="KPI 3" xr10:uid="{0104271D-8217-47BB-9B24-721FDD80A652}" cache="Slicer_KPI" caption="KPI"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565E076F-3C53-44BE-8835-D766BB88E031}" cache="Slicer_Year" caption="Year" columnCount="6" rowHeight="241300"/>
  <slicer name="KPI" xr10:uid="{5F221560-8946-4982-983C-8140FA27C922}" cache="Slicer_KPI" caption="KPI" columnCount="8"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6B4E24-6D0E-47A2-9149-405009A33524}" name="notes_table_3113_public_performance_measure_by_operator_and_sector5" displayName="notes_table_3113_public_performance_measure_by_operator_and_sector5" ref="A3:B9" totalsRowShown="0">
  <tableColumns count="2">
    <tableColumn id="1" xr3:uid="{00000000-0010-0000-0100-000001000000}" name="Note number " dataDxfId="101"/>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7625818-1472-400B-8BA9-24D52C9B37C0}" name="Table_of_contents" displayName="Table_of_contents" ref="A3:B12" totalsRowShown="0">
  <autoFilter ref="A3:B12" xr:uid="{A2E2B00C-F437-45B3-8503-7AA9961C3F10}">
    <filterColumn colId="0" hiddenButton="1"/>
    <filterColumn colId="1" hiddenButton="1"/>
  </autoFilter>
  <tableColumns count="2">
    <tableColumn id="1" xr3:uid="{557ED635-1147-439E-8F74-0D2BBB4D3AF5}" name="Worksheet name" dataDxfId="100"/>
    <tableColumn id="2" xr3:uid="{7C0BBB98-1A7D-4386-9200-AB6B86FDDAAE}" name="Worksheet description" dataDxfId="9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5FDAA2-3754-47EA-85E6-4DBFC38BFEFF}" name="Table_2a" displayName="Table_2a" ref="A6:H14" totalsRowShown="0" headerRowDxfId="98" dataDxfId="97">
  <autoFilter ref="A6:H14" xr:uid="{18477809-27ED-449D-B7FB-CBE385136A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9BF6513-2FAD-4A5F-8B0B-5DE11C2EF48C}" name="Time period" dataDxfId="96"/>
    <tableColumn id="2" xr3:uid="{3D7DD982-7F72-44E8-8A90-E360C6DA6CF8}" name="National Highways (seconds per vehicle per mile)" dataDxfId="95"/>
    <tableColumn id="4" xr3:uid="{CE3120BE-14DB-4494-AFFB-62CEE82A2907}" name="Yorkshire and North East_x000a_(seconds per vehicle per mile)" dataDxfId="94"/>
    <tableColumn id="5" xr3:uid="{A4337AE4-1FF5-47F9-8C64-30F3D5232625}" name="North West_x000a_(seconds per vehicle per mile)" dataDxfId="93"/>
    <tableColumn id="6" xr3:uid="{28E2AD33-BD3B-4CD1-902B-16AA2DCFD820}" name="Midlands_x000a_(seconds per vehicle per mile)" dataDxfId="92"/>
    <tableColumn id="7" xr3:uid="{CEEE70A2-8F5A-482A-90F9-D60902EFE2D1}" name="East_x000a_(seconds per vehicle per mile)" dataDxfId="91"/>
    <tableColumn id="8" xr3:uid="{341B1F8B-7FDA-4212-AD30-36696613B5BB}" name="South East_x000a_(seconds per vehicle per mile)" dataDxfId="90"/>
    <tableColumn id="9" xr3:uid="{AA34D19B-C301-4280-9258-B8A66D5D4383}" name="South West_x000a_(seconds per vehicle per mile)" dataDxfId="8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3BB7C6A-2FA7-424E-B3CC-B4FE60D75C0A}" name="Table_2b" displayName="Table_2b" ref="A5:H8" totalsRowShown="0" headerRowDxfId="88" dataDxfId="87">
  <autoFilter ref="A5:H8" xr:uid="{347740EF-E4E5-4039-998C-3F2EE6C35D8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4E243-AB8D-4F2A-B563-28B92EB82FB7}" name="Time period" dataDxfId="86"/>
    <tableColumn id="2" xr3:uid="{DC7150D0-9857-46C4-B246-C638FDAB9FFA}" name="National Highways (weighted lane metre days, millions)" dataDxfId="85"/>
    <tableColumn id="4" xr3:uid="{6B3DE86C-54D5-45C5-8B3B-9AE7F80557DC}" name="Yorkshire and North East_x000a_(weighted lane metre days, millions)" dataDxfId="84"/>
    <tableColumn id="5" xr3:uid="{C9305B75-559A-4453-B98D-5C035ECA05F0}" name="North West_x000a_(weighted lane metre days, millions)" dataDxfId="83"/>
    <tableColumn id="6" xr3:uid="{1083284F-91D4-4D9E-AD82-DF5AEE268396}" name="Midlands_x000a_(weighted lane metre days, millions)" dataDxfId="82"/>
    <tableColumn id="7" xr3:uid="{BCA58EFE-1F7E-47A5-A2A4-9E66942669B3}" name="East_x000a_(weighted lane metre days, millions)" dataDxfId="81"/>
    <tableColumn id="8" xr3:uid="{A950A549-1641-4B4C-BA4D-30A07D7EA058}" name="South East_x000a_(weighted lane metre days, millions)" dataDxfId="80"/>
    <tableColumn id="9" xr3:uid="{A6338D85-5500-4276-817F-3CFBF06435A2}" name="South West_x000a_(weighted lane metre days, millions)"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DB0DA4-87E4-4BF3-9FD0-8213CA44FD89}" name="Table_2c" displayName="Table_2c" ref="A6:H14" totalsRowShown="0" headerRowDxfId="78" dataDxfId="77">
  <autoFilter ref="A6:H14" xr:uid="{853F3522-0F6B-4A12-AF93-92FB0F1C26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F2AA1-F4DB-4329-A600-A3E135C4BF30}" name="Time period" dataDxfId="76"/>
    <tableColumn id="2" xr3:uid="{542D3CB0-CC0F-4645-B4F8-82EF562694E1}" name="National Highways (percentage)" dataDxfId="75"/>
    <tableColumn id="4" xr3:uid="{A26B85C8-3452-4407-B30B-54C22EE5749C}" name="Yorkshire and North East_x000a_(percentage)" dataDxfId="74"/>
    <tableColumn id="5" xr3:uid="{40BA7B40-A6D8-4ADF-875B-31373E34288E}" name="North West_x000a_(percentage)" dataDxfId="73"/>
    <tableColumn id="6" xr3:uid="{44E98071-3F19-4AF2-BE61-0FE06BE39C98}" name="Midlands_x000a_(percentage)" dataDxfId="72"/>
    <tableColumn id="7" xr3:uid="{E3FD1BF5-37EC-4CB7-BB9C-128516D02754}" name="East_x000a_(percentage)" dataDxfId="71"/>
    <tableColumn id="8" xr3:uid="{E7641CE2-2C7D-4F9C-9EB5-CF074311D4F0}" name="South East_x000a_(percentage)" dataDxfId="70"/>
    <tableColumn id="9" xr3:uid="{2FF4F455-6B4C-4562-8893-DDFD42CE74A2}" name="South West_x000a_(percentage)" dataDxfId="6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2201A7D-F7CC-4A55-8AFF-4DF54B73FE0E}" name="Table_2d" displayName="Table_2d" ref="A3:B6" totalsRowShown="0" headerRowDxfId="68" dataDxfId="67">
  <autoFilter ref="A3:B6" xr:uid="{18765591-5ADD-4C52-9CE9-F2451071ED8E}">
    <filterColumn colId="0" hiddenButton="1"/>
    <filterColumn colId="1" hiddenButton="1"/>
  </autoFilter>
  <tableColumns count="2">
    <tableColumn id="1" xr3:uid="{3EFFD3C6-5A62-450B-84F9-19DF15A7A00F}" name="Time period" dataDxfId="66"/>
    <tableColumn id="2" xr3:uid="{89E39FB9-9CAC-43D9-9EC2-6195FFFCBE33}" name="National Highways (seconds per vehicle mile)" dataDxfId="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06C51D-D8E3-43F6-A6BE-41B1431F7C93}" name="Table_2e" displayName="Table_2e" ref="A3:H6" totalsRowShown="0" headerRowDxfId="64" dataDxfId="63">
  <autoFilter ref="A3:H6" xr:uid="{F86A9246-3E6E-46EF-951E-05C56A501E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0AB19C-B7F3-4ED2-8E32-45E97A3DE9A5}" name="Time period" dataDxfId="62"/>
    <tableColumn id="2" xr3:uid="{732BB395-E1D3-49DF-B991-B15D907C05D0}" name="National Highways (seconds per vehicle mile)" dataDxfId="61"/>
    <tableColumn id="4" xr3:uid="{E5177B41-1C0F-4275-B337-5A990696BC1C}" name="Yorkshire and_x000a_ North East_x000a_(seconds per vehicle mile)" dataDxfId="60"/>
    <tableColumn id="5" xr3:uid="{3AA05462-BEFD-4E50-B576-0BF38D13F49E}" name="North West_x000a_(seconds per vehicle mile)" dataDxfId="59"/>
    <tableColumn id="6" xr3:uid="{351A4C14-032F-46DB-B112-FB425F62E9AE}" name="Midlands_x000a_(seconds per vehicle mile)" dataDxfId="58"/>
    <tableColumn id="7" xr3:uid="{5384BF95-DC03-49DB-A97D-C07F43FA6BE8}" name="East_x000a_(seconds per vehicle mile)" dataDxfId="57"/>
    <tableColumn id="8" xr3:uid="{53B1EE74-F0AD-4AEB-951E-CDF1BBE5FCBD}" name="South East_x000a_(seconds per vehicle mile)" dataDxfId="56"/>
    <tableColumn id="9" xr3:uid="{51AE9883-F937-48B4-9AF4-DF0B165DDCFF}" name="South West_x000a_(seconds per vehicle mile)" dataDxfId="5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EDDAE70-CFCD-4198-BC80-46D78FECE69F}" name="Table_2f" displayName="Table_2f" ref="A3:H6" totalsRowShown="0" headerRowDxfId="54" dataDxfId="53">
  <autoFilter ref="A3:H6" xr:uid="{6B63F638-0B05-420F-B25C-AC6BDD4BD0C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4D8EEC-5091-4056-8069-B78AB2E98505}" name="Time period" dataDxfId="52"/>
    <tableColumn id="2" xr3:uid="{46708A1E-E9AA-48C5-BA47-7B06A90B0A64}" name="National Highways (seconds per vehicle mile)" dataDxfId="51"/>
    <tableColumn id="4" xr3:uid="{28D4CE8C-EEDE-443A-B5C0-0D9617B3C9B8}" name="Yorkshire and_x000a_ North East_x000a_(seconds per vehicle mile)" dataDxfId="50"/>
    <tableColumn id="5" xr3:uid="{E84BA8B9-5115-42FF-AEBB-CBDD99985BFC}" name="North West_x000a_(seconds per vehicle mile)" dataDxfId="49"/>
    <tableColumn id="6" xr3:uid="{8FEFC6FC-82C7-4D7D-B920-9413731643A4}" name="Midlands_x000a_(seconds per vehicle mile)" dataDxfId="48"/>
    <tableColumn id="7" xr3:uid="{9D41F7E2-3D3E-40CF-B3D4-A6CC377265B1}" name="East_x000a_(seconds per vehicle mile)" dataDxfId="47"/>
    <tableColumn id="8" xr3:uid="{9979F256-6570-47D1-AED8-C2C08C7EEA3D}" name="South East_x000a_(seconds per vehicle mile)" dataDxfId="46"/>
    <tableColumn id="9" xr3:uid="{93B61B9F-791F-4D6F-B6BA-37C5CF6198CA}" name="South West_x000a_(seconds per vehicle mile)" dataDxfId="4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2E003BE-8638-4595-BB45-B522B5863D89}" name="Table_2g" displayName="Table_2g" ref="A5:B13" totalsRowShown="0" headerRowDxfId="44" dataDxfId="43">
  <autoFilter ref="A5:B13" xr:uid="{C73772AD-912F-43C8-898A-18732CA254EE}">
    <filterColumn colId="0" hiddenButton="1"/>
    <filterColumn colId="1" hiddenButton="1"/>
  </autoFilter>
  <tableColumns count="2">
    <tableColumn id="1" xr3:uid="{C5C78024-B38D-45BE-8301-78C560199BE0}" name="Time period" dataDxfId="42"/>
    <tableColumn id="2" xr3:uid="{532217D6-8098-4341-A92C-0BA7ED5CA2AB}" name="National Highways (seconds per vehicle mile)"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A437078-7EF2-4E06-88A5-5F4903A27D8C}" name="Table_2h" displayName="Table_2h" ref="A5:H13" totalsRowShown="0" headerRowDxfId="40" dataDxfId="39">
  <autoFilter ref="A5:H13" xr:uid="{6DBF88D3-5AD7-49E0-9F98-51419EE05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AD5AC1-5E84-432B-A7AF-11CBB6D7A282}" name="Time period" dataDxfId="38"/>
    <tableColumn id="2" xr3:uid="{5EB73AA2-AEE4-4A61-B60E-DCEA8F25A0DE}" name="National Highways (miles per hour)" dataDxfId="37"/>
    <tableColumn id="4" xr3:uid="{4C0CF38E-7928-486B-A23E-A6776BF513E0}" name="Yorkshire and North East_x000a_(miles per hour)" dataDxfId="36"/>
    <tableColumn id="5" xr3:uid="{6054F557-2C71-4E83-A473-ADA2BC025B62}" name="North West_x000a_(miles per hour)" dataDxfId="35"/>
    <tableColumn id="6" xr3:uid="{B9C4A219-7C7D-4F8F-AB23-2DF07E4E7156}" name="Midlands_x000a_(miles per hour)" dataDxfId="34"/>
    <tableColumn id="7" xr3:uid="{D25B1322-7DEF-4718-B400-EEA73377DD37}" name="East_x000a_(miles per hour)" dataDxfId="33"/>
    <tableColumn id="8" xr3:uid="{60373F38-7589-41B6-88F1-F19363DFBBB9}" name="South East_x000a_(miles per hour)" dataDxfId="32"/>
    <tableColumn id="9" xr3:uid="{3A383EF0-0C75-40E6-9370-F615EE7C6C92}" name="South West_x000a_(miles per hour)" dataDxfId="3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DA5E6F-086B-43C9-A8AC-7D0F7302D355}" name="Data" displayName="Data" ref="A1:I60" totalsRowShown="0" headerRowDxfId="30" dataDxfId="29">
  <autoFilter ref="A1:I60" xr:uid="{57DA5E6F-086B-43C9-A8AC-7D0F7302D355}"/>
  <sortState xmlns:xlrd2="http://schemas.microsoft.com/office/spreadsheetml/2017/richdata2" ref="A2:I59">
    <sortCondition ref="B1:B59"/>
  </sortState>
  <tableColumns count="9">
    <tableColumn id="1" xr3:uid="{3236827A-BD54-4DD5-B3CB-46575F46E36B}" name="Year" dataDxfId="28"/>
    <tableColumn id="2" xr3:uid="{D13CB4E2-77D0-435A-B46B-7687808CC956}" name="KPI" dataDxfId="27"/>
    <tableColumn id="3" xr3:uid="{3CAF95D5-6660-47D0-9325-D40B267E4B1C}" name="National Highways" dataDxfId="26"/>
    <tableColumn id="4" xr3:uid="{A8160098-2692-4926-87A1-FA3408F780E1}" name="Yorkshire and North East" dataDxfId="25"/>
    <tableColumn id="5" xr3:uid="{B9DFE456-1851-421A-BCD2-7B33CF2A9702}" name="North West_x000a_" dataDxfId="24"/>
    <tableColumn id="6" xr3:uid="{5C00CE40-0DED-4461-8B75-64D258BEC0F8}" name="Midlands_x000a_" dataDxfId="23"/>
    <tableColumn id="7" xr3:uid="{3D9F4ADB-87D2-49F1-AF82-0CA16F829160}" name="East_x000a_" dataDxfId="22"/>
    <tableColumn id="8" xr3:uid="{12CA27DC-FEEE-4EF8-BB6C-FE825282403E}" name="South East_x000a_" dataDxfId="21"/>
    <tableColumn id="9" xr3:uid="{07C73437-506D-46AD-9E2D-DA4CE3B6C943}" name="South West_x000a_"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enwfaxpy%2F2021-22-performance-monitoring-statements.xlsx&amp;wdOrigin=BROWSELINK" TargetMode="External"/><Relationship Id="rId3" Type="http://schemas.openxmlformats.org/officeDocument/2006/relationships/hyperlink" Target="https://nationalhighways.co.uk/media/5paempnz/ris2-omm-published-18-july-2023-final.pdf" TargetMode="External"/><Relationship Id="rId7" Type="http://schemas.openxmlformats.org/officeDocument/2006/relationships/hyperlink" Target="https://view.officeapps.live.com/op/view.aspx?src=https%3A%2F%2Fnationalhighways.co.uk%2Fmedia%2Fwmgjlzbl%2Fperformance-monitoring-statements-2019-20.xlsm&amp;wdOrigin=BROWSELINK" TargetMode="External"/><Relationship Id="rId2" Type="http://schemas.openxmlformats.org/officeDocument/2006/relationships/hyperlink" Target="https://nationalhighways.co.uk/media/qe1cjb2b/lee21_0022_network_management-03-03-2021_nh_v5-copy.pdf"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j5fhxb2h%2F2020-21-performance-monitoring-statements.xlsx&amp;wdOrigin=BROWSELINK" TargetMode="External"/><Relationship Id="rId11" Type="http://schemas.openxmlformats.org/officeDocument/2006/relationships/printerSettings" Target="../printerSettings/printerSettings1.bin"/><Relationship Id="rId5" Type="http://schemas.openxmlformats.org/officeDocument/2006/relationships/hyperlink" Target="https://view.officeapps.live.com/op/view.aspx?src=https%3A%2F%2Fnationalhighways.co.uk%2Fmedia%2Ffpxgaxyl%2F2021-22-nh-regional-performance-disaggregation-final.xlsx&amp;wdOrigin=BROWSELINK" TargetMode="External"/><Relationship Id="rId10" Type="http://schemas.openxmlformats.org/officeDocument/2006/relationships/hyperlink" Target="https://nationalhighways.co.uk/media/dnen52ja/abr-v5-171023.pdf" TargetMode="External"/><Relationship Id="rId4"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9" Type="http://schemas.openxmlformats.org/officeDocument/2006/relationships/hyperlink" Target="https://view.officeapps.live.com/op/view.aspx?src=https%3A%2F%2Fnationalhighways.co.uk%2Fmedia%2Fvqspujiz%2F2022-23-performance-monitoring-statements.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BC2F-D9B1-4591-A4B5-A0597C7AE4BA}">
  <sheetPr codeName="Sheet1">
    <tabColor rgb="FFFF0000"/>
    <pageSetUpPr autoPageBreaks="0"/>
  </sheetPr>
  <dimension ref="A1:A34"/>
  <sheetViews>
    <sheetView workbookViewId="0"/>
  </sheetViews>
  <sheetFormatPr defaultColWidth="9" defaultRowHeight="15.75"/>
  <cols>
    <col min="1" max="1" width="146.5703125" style="3" customWidth="1"/>
    <col min="2" max="2" width="9" style="3" customWidth="1"/>
    <col min="3" max="3" width="10.5703125" style="3" bestFit="1" customWidth="1"/>
    <col min="4" max="16384" width="9" style="3"/>
  </cols>
  <sheetData>
    <row r="1" spans="1:1" customFormat="1" ht="30" customHeight="1">
      <c r="A1" s="46" t="s">
        <v>0</v>
      </c>
    </row>
    <row r="2" spans="1:1" customFormat="1" ht="212.25" customHeight="1">
      <c r="A2" s="83" t="s">
        <v>1</v>
      </c>
    </row>
    <row r="3" spans="1:1" customFormat="1" ht="197.25" customHeight="1">
      <c r="A3" s="1" t="s">
        <v>2</v>
      </c>
    </row>
    <row r="4" spans="1:1" customFormat="1" ht="87.4" customHeight="1">
      <c r="A4" s="1" t="s">
        <v>3</v>
      </c>
    </row>
    <row r="5" spans="1:1" customFormat="1" ht="21.75" customHeight="1">
      <c r="A5" s="47" t="s">
        <v>4</v>
      </c>
    </row>
    <row r="6" spans="1:1" customFormat="1" ht="31.5">
      <c r="A6" s="1" t="s">
        <v>5</v>
      </c>
    </row>
    <row r="7" spans="1:1" customFormat="1" ht="19.5" customHeight="1">
      <c r="A7" s="1" t="s">
        <v>6</v>
      </c>
    </row>
    <row r="8" spans="1:1" customFormat="1">
      <c r="A8" s="16" t="s">
        <v>7</v>
      </c>
    </row>
    <row r="9" spans="1:1" customFormat="1" ht="18.75">
      <c r="A9" s="48" t="s">
        <v>8</v>
      </c>
    </row>
    <row r="10" spans="1:1" customFormat="1">
      <c r="A10" s="1" t="s">
        <v>9</v>
      </c>
    </row>
    <row r="11" spans="1:1" customFormat="1">
      <c r="A11" s="131" t="s">
        <v>10</v>
      </c>
    </row>
    <row r="12" spans="1:1" customFormat="1">
      <c r="A12" s="131" t="s">
        <v>11</v>
      </c>
    </row>
    <row r="13" spans="1:1" customFormat="1">
      <c r="A13" s="131" t="s">
        <v>12</v>
      </c>
    </row>
    <row r="14" spans="1:1" customFormat="1">
      <c r="A14" s="131" t="s">
        <v>13</v>
      </c>
    </row>
    <row r="15" spans="1:1" customFormat="1">
      <c r="A15" s="1" t="s">
        <v>14</v>
      </c>
    </row>
    <row r="16" spans="1:1" customFormat="1">
      <c r="A16" s="47" t="s">
        <v>15</v>
      </c>
    </row>
    <row r="17" spans="1:1" customFormat="1">
      <c r="A17" s="47" t="s">
        <v>16</v>
      </c>
    </row>
    <row r="18" spans="1:1" customFormat="1">
      <c r="A18" s="16" t="s">
        <v>17</v>
      </c>
    </row>
    <row r="19" spans="1:1" customFormat="1">
      <c r="A19" s="10" t="s">
        <v>18</v>
      </c>
    </row>
    <row r="20" spans="1:1" customFormat="1" ht="18.75">
      <c r="A20" s="49" t="s">
        <v>19</v>
      </c>
    </row>
    <row r="21" spans="1:1" customFormat="1">
      <c r="A21" s="11" t="s">
        <v>20</v>
      </c>
    </row>
    <row r="22" spans="1:1" customFormat="1" ht="18.75">
      <c r="A22" s="50" t="s">
        <v>21</v>
      </c>
    </row>
    <row r="23" spans="1:1" customFormat="1">
      <c r="A23" s="11" t="s">
        <v>22</v>
      </c>
    </row>
    <row r="24" spans="1:1" customFormat="1" ht="18.75">
      <c r="A24" s="50" t="s">
        <v>23</v>
      </c>
    </row>
    <row r="25" spans="1:1" customFormat="1">
      <c r="A25" s="11" t="s">
        <v>24</v>
      </c>
    </row>
    <row r="26" spans="1:1" customFormat="1" ht="18.75">
      <c r="A26" s="50" t="s">
        <v>25</v>
      </c>
    </row>
    <row r="27" spans="1:1" customFormat="1">
      <c r="A27" s="11" t="s">
        <v>26</v>
      </c>
    </row>
    <row r="28" spans="1:1" customFormat="1" ht="18.75">
      <c r="A28" s="51" t="s">
        <v>27</v>
      </c>
    </row>
    <row r="29" spans="1:1" customFormat="1">
      <c r="A29" s="2" t="s">
        <v>28</v>
      </c>
    </row>
    <row r="30" spans="1:1" customFormat="1">
      <c r="A30" s="2" t="s">
        <v>29</v>
      </c>
    </row>
    <row r="31" spans="1:1" ht="18.75">
      <c r="A31" s="52" t="s">
        <v>30</v>
      </c>
    </row>
    <row r="32" spans="1:1">
      <c r="A32" s="53" t="s">
        <v>31</v>
      </c>
    </row>
    <row r="33" spans="1:1">
      <c r="A33" s="2" t="s">
        <v>32</v>
      </c>
    </row>
    <row r="34" spans="1:1">
      <c r="A34" s="3" t="s">
        <v>33</v>
      </c>
    </row>
  </sheetData>
  <hyperlinks>
    <hyperlink ref="A32" r:id="rId1" xr:uid="{66E6EC1F-1B51-4F11-B850-BA4BFC0CAC80}"/>
    <hyperlink ref="A5" r:id="rId2" xr:uid="{BF7B176D-B27C-4B43-BB9E-36766D1F59EB}"/>
    <hyperlink ref="A8" r:id="rId3" xr:uid="{5D7B59FB-ADE5-4349-BA30-72C9B9A98FCC}"/>
    <hyperlink ref="A18" r:id="rId4" xr:uid="{CF57A6ED-3ECD-4B5A-8627-2A88E83ADA3D}"/>
    <hyperlink ref="A17" r:id="rId5" xr:uid="{0BB7807C-86B1-4178-AAF4-9F228B71F872}"/>
    <hyperlink ref="A13" r:id="rId6" xr:uid="{AE6D6362-CE85-4C0F-824D-0014998C72B6}"/>
    <hyperlink ref="A14" r:id="rId7" xr:uid="{DE963F45-17E0-4C40-806D-21686E5FD65C}"/>
    <hyperlink ref="A12" r:id="rId8" xr:uid="{84FA5D92-D2BB-46AE-B36B-1E9A4162F0A2}"/>
    <hyperlink ref="A11" r:id="rId9" xr:uid="{772890A4-CAC8-4F26-B478-9B301D699A33}"/>
    <hyperlink ref="A16" r:id="rId10" xr:uid="{556FE72F-EFB6-4987-A466-1F1E482EF4E7}"/>
  </hyperlinks>
  <pageMargins left="0.70000000000000007" right="0.70000000000000007" top="0.75" bottom="0.75" header="0.30000000000000004" footer="0.30000000000000004"/>
  <pageSetup paperSize="9" fitToWidth="0" fitToHeight="0"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50B4-3BE9-43A2-A759-0C9203C26E8E}">
  <sheetPr codeName="Sheet3">
    <tabColor rgb="FF253268"/>
  </sheetPr>
  <dimension ref="A1:B9"/>
  <sheetViews>
    <sheetView workbookViewId="0"/>
  </sheetViews>
  <sheetFormatPr defaultRowHeight="15"/>
  <cols>
    <col min="1" max="1" width="18.7109375" customWidth="1"/>
    <col min="2" max="2" width="100.7109375" customWidth="1"/>
    <col min="4" max="4" width="11.140625" bestFit="1" customWidth="1"/>
    <col min="5" max="5" width="9.5703125" bestFit="1" customWidth="1"/>
  </cols>
  <sheetData>
    <row r="1" spans="1:2" ht="30" customHeight="1">
      <c r="A1" s="54" t="s">
        <v>34</v>
      </c>
      <c r="B1" s="7"/>
    </row>
    <row r="2" spans="1:2" ht="15.75">
      <c r="A2" s="3" t="s">
        <v>35</v>
      </c>
      <c r="B2" s="4"/>
    </row>
    <row r="3" spans="1:2" ht="15.75">
      <c r="A3" s="5" t="s">
        <v>36</v>
      </c>
      <c r="B3" s="6" t="s">
        <v>37</v>
      </c>
    </row>
    <row r="4" spans="1:2" ht="31.5">
      <c r="A4" s="55" t="s">
        <v>38</v>
      </c>
      <c r="B4" s="2" t="s">
        <v>39</v>
      </c>
    </row>
    <row r="5" spans="1:2" ht="54.75" customHeight="1">
      <c r="A5" s="55" t="s">
        <v>40</v>
      </c>
      <c r="B5" s="2" t="s">
        <v>41</v>
      </c>
    </row>
    <row r="6" spans="1:2" ht="15.75">
      <c r="A6" s="55" t="s">
        <v>42</v>
      </c>
      <c r="B6" s="2" t="s">
        <v>43</v>
      </c>
    </row>
    <row r="7" spans="1:2" ht="47.25">
      <c r="A7" s="55" t="s">
        <v>44</v>
      </c>
      <c r="B7" s="2" t="s">
        <v>45</v>
      </c>
    </row>
    <row r="8" spans="1:2" ht="63">
      <c r="A8" s="55" t="s">
        <v>46</v>
      </c>
      <c r="B8" s="2" t="s">
        <v>47</v>
      </c>
    </row>
    <row r="9" spans="1:2" ht="63">
      <c r="A9" s="55" t="s">
        <v>48</v>
      </c>
      <c r="B9" s="2" t="s">
        <v>49</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A6D7-0D22-4E12-A753-1D13C7072BB6}">
  <sheetPr codeName="Sheet2">
    <tabColor rgb="FF253268"/>
  </sheetPr>
  <dimension ref="A1:B12"/>
  <sheetViews>
    <sheetView workbookViewId="0"/>
  </sheetViews>
  <sheetFormatPr defaultRowHeight="15"/>
  <cols>
    <col min="1" max="1" width="34.140625" bestFit="1" customWidth="1"/>
    <col min="2" max="2" width="104" customWidth="1"/>
  </cols>
  <sheetData>
    <row r="1" spans="1:2" ht="30" customHeight="1">
      <c r="A1" s="100" t="s">
        <v>50</v>
      </c>
      <c r="B1" s="2"/>
    </row>
    <row r="2" spans="1:2" ht="15.75">
      <c r="A2" s="12" t="s">
        <v>51</v>
      </c>
      <c r="B2" s="2"/>
    </row>
    <row r="3" spans="1:2" ht="15.75">
      <c r="A3" s="8" t="s">
        <v>52</v>
      </c>
      <c r="B3" s="9" t="s">
        <v>53</v>
      </c>
    </row>
    <row r="4" spans="1:2" ht="15.75">
      <c r="A4" s="99" t="s">
        <v>54</v>
      </c>
      <c r="B4" s="83" t="s">
        <v>55</v>
      </c>
    </row>
    <row r="5" spans="1:2" ht="31.5">
      <c r="A5" s="14" t="s">
        <v>56</v>
      </c>
      <c r="B5" s="83" t="s">
        <v>57</v>
      </c>
    </row>
    <row r="6" spans="1:2" ht="47.25">
      <c r="A6" s="14" t="s">
        <v>58</v>
      </c>
      <c r="B6" s="9" t="s">
        <v>59</v>
      </c>
    </row>
    <row r="7" spans="1:2" ht="31.5">
      <c r="A7" s="14" t="s">
        <v>60</v>
      </c>
      <c r="B7" s="83" t="s">
        <v>61</v>
      </c>
    </row>
    <row r="8" spans="1:2" ht="47.25" customHeight="1">
      <c r="A8" s="14" t="s">
        <v>62</v>
      </c>
      <c r="B8" s="83" t="s">
        <v>63</v>
      </c>
    </row>
    <row r="9" spans="1:2" ht="51" customHeight="1">
      <c r="A9" s="14" t="s">
        <v>64</v>
      </c>
      <c r="B9" s="83" t="s">
        <v>65</v>
      </c>
    </row>
    <row r="10" spans="1:2" ht="31.5">
      <c r="A10" s="14" t="s">
        <v>66</v>
      </c>
      <c r="B10" s="83" t="s">
        <v>67</v>
      </c>
    </row>
    <row r="11" spans="1:2" ht="63">
      <c r="A11" s="14" t="s">
        <v>68</v>
      </c>
      <c r="B11" s="83" t="s">
        <v>69</v>
      </c>
    </row>
    <row r="12" spans="1:2" ht="31.5">
      <c r="A12" s="14" t="s">
        <v>70</v>
      </c>
      <c r="B12" s="83" t="s">
        <v>71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466C-7EC7-4A31-9CA1-189D65DDB874}">
  <sheetPr codeName="Sheet16">
    <tabColor rgb="FF7030A0"/>
  </sheetPr>
  <dimension ref="A1:X93"/>
  <sheetViews>
    <sheetView tabSelected="1" workbookViewId="0"/>
  </sheetViews>
  <sheetFormatPr defaultColWidth="0" defaultRowHeight="15" zeroHeight="1"/>
  <cols>
    <col min="1" max="1" width="5" style="18" customWidth="1"/>
    <col min="2" max="5" width="8.7109375" style="18" customWidth="1"/>
    <col min="6" max="6" width="6.85546875" style="18" customWidth="1"/>
    <col min="7" max="7" width="11.5703125" style="18" customWidth="1"/>
    <col min="8" max="11" width="8.7109375" style="18" customWidth="1"/>
    <col min="12" max="12" width="17.85546875" style="18" customWidth="1"/>
    <col min="13" max="13" width="10.140625" style="18" customWidth="1"/>
    <col min="14" max="14" width="5" style="18" customWidth="1"/>
    <col min="15" max="15" width="4.140625" style="18" customWidth="1"/>
    <col min="16" max="21" width="8.7109375" style="18" customWidth="1"/>
    <col min="22" max="22" width="8.42578125" style="18" customWidth="1"/>
    <col min="23" max="23" width="2.140625" style="18" customWidth="1"/>
    <col min="24" max="24" width="0.7109375" style="18" hidden="1" customWidth="1"/>
    <col min="25" max="16384" width="8.7109375" style="18" hidden="1"/>
  </cols>
  <sheetData>
    <row r="1" spans="2:22"/>
    <row r="2" spans="2:22" ht="34.5" customHeight="1">
      <c r="B2" s="72" t="s">
        <v>72</v>
      </c>
      <c r="C2" s="20"/>
    </row>
    <row r="3" spans="2:22" ht="42.75">
      <c r="B3" s="72" t="s">
        <v>73</v>
      </c>
      <c r="C3" s="20"/>
      <c r="D3" s="20"/>
      <c r="E3" s="20"/>
      <c r="F3" s="20"/>
      <c r="G3" s="20"/>
    </row>
    <row r="4" spans="2:22">
      <c r="B4" s="19"/>
      <c r="C4" s="19"/>
    </row>
    <row r="5" spans="2:22" ht="19.5">
      <c r="B5" s="73" t="s">
        <v>74</v>
      </c>
      <c r="C5" s="21"/>
    </row>
    <row r="6" spans="2:22" ht="19.5">
      <c r="B6" s="21"/>
      <c r="C6" s="21"/>
    </row>
    <row r="7" spans="2:22" ht="18.75" customHeight="1">
      <c r="B7" s="132" t="s">
        <v>75</v>
      </c>
      <c r="C7" s="132"/>
      <c r="D7" s="132"/>
      <c r="E7" s="132"/>
      <c r="F7" s="132"/>
      <c r="G7" s="132"/>
      <c r="H7" s="132"/>
      <c r="I7" s="132"/>
      <c r="J7" s="132"/>
      <c r="K7" s="132"/>
      <c r="L7" s="132"/>
      <c r="M7" s="132"/>
      <c r="N7" s="132"/>
      <c r="O7" s="132"/>
      <c r="P7" s="132"/>
      <c r="Q7" s="132"/>
      <c r="R7" s="132"/>
      <c r="S7" s="132"/>
      <c r="T7" s="132"/>
      <c r="U7" s="132"/>
      <c r="V7" s="132"/>
    </row>
    <row r="8" spans="2:22" ht="18.75" customHeight="1">
      <c r="B8" s="132"/>
      <c r="C8" s="132"/>
      <c r="D8" s="132"/>
      <c r="E8" s="132"/>
      <c r="F8" s="132"/>
      <c r="G8" s="132"/>
      <c r="H8" s="132"/>
      <c r="I8" s="132"/>
      <c r="J8" s="132"/>
      <c r="K8" s="132"/>
      <c r="L8" s="132"/>
      <c r="M8" s="132"/>
      <c r="N8" s="132"/>
      <c r="O8" s="132"/>
      <c r="P8" s="132"/>
      <c r="Q8" s="132"/>
      <c r="R8" s="132"/>
      <c r="S8" s="132"/>
      <c r="T8" s="132"/>
      <c r="U8" s="132"/>
      <c r="V8" s="132"/>
    </row>
    <row r="9" spans="2:22" ht="16.5">
      <c r="B9" s="74" t="s">
        <v>76</v>
      </c>
      <c r="C9" s="22"/>
      <c r="N9" s="23"/>
      <c r="P9" s="74" t="s">
        <v>77</v>
      </c>
      <c r="R9" s="76"/>
    </row>
    <row r="10" spans="2:22" ht="15.75">
      <c r="G10" s="124"/>
    </row>
    <row r="11" spans="2:22" ht="16.5">
      <c r="G11" s="75" t="str">
        <f>IFERROR("Best performing region ("&amp;workings!A59&amp;")","")</f>
        <v>Best performing region (2022-23)</v>
      </c>
      <c r="H11" s="26"/>
      <c r="I11" s="26"/>
      <c r="J11" s="26"/>
      <c r="K11" s="27"/>
      <c r="L11" s="77" t="str">
        <f>workings!B68</f>
        <v xml:space="preserve"> South West</v>
      </c>
      <c r="M11" s="26"/>
    </row>
    <row r="12" spans="2:22" ht="12.75" customHeight="1">
      <c r="G12" s="75"/>
      <c r="H12" s="26"/>
      <c r="I12" s="26"/>
      <c r="J12" s="26"/>
      <c r="K12" s="26"/>
      <c r="L12" s="25"/>
      <c r="M12" s="26"/>
    </row>
    <row r="13" spans="2:22" ht="16.5" customHeight="1">
      <c r="G13" s="75" t="str">
        <f>IFERROR("Worst performing region ("&amp;workings!A59&amp;")","")</f>
        <v>Worst performing region (2022-23)</v>
      </c>
      <c r="H13" s="26"/>
      <c r="I13" s="26"/>
      <c r="J13" s="26"/>
      <c r="K13" s="27"/>
      <c r="L13" s="78" t="str">
        <f>workings!B69</f>
        <v xml:space="preserve"> South East</v>
      </c>
    </row>
    <row r="14" spans="2:22" ht="23.25" customHeight="1">
      <c r="G14" s="133" t="str">
        <f>workings!A71</f>
        <v>Compared to the average for the SRN as a whole, the South West performed better by 0.8 spvpm while the South East performed worse by 2.5 spvpm .</v>
      </c>
      <c r="H14" s="133"/>
      <c r="I14" s="133"/>
      <c r="J14" s="133"/>
      <c r="K14" s="133"/>
      <c r="L14" s="133"/>
      <c r="M14" s="133"/>
      <c r="N14" s="133"/>
    </row>
    <row r="15" spans="2:22" ht="17.45" customHeight="1">
      <c r="G15" s="133"/>
      <c r="H15" s="133"/>
      <c r="I15" s="133"/>
      <c r="J15" s="133"/>
      <c r="K15" s="133"/>
      <c r="L15" s="133"/>
      <c r="M15" s="133"/>
      <c r="N15" s="133"/>
    </row>
    <row r="16" spans="2:22"/>
    <row r="17" spans="7:22" ht="35.450000000000003" customHeight="1">
      <c r="G17" s="134" t="str">
        <f>workings!D21</f>
        <v>Average delay (KPI) -  Average delay to road users is calculated as the difference between the observed travel time and the speed limit travel time.</v>
      </c>
      <c r="H17" s="134"/>
      <c r="I17" s="134"/>
      <c r="J17" s="134"/>
      <c r="K17" s="134"/>
      <c r="L17" s="134"/>
      <c r="M17" s="134"/>
      <c r="N17" s="134"/>
      <c r="O17" s="134"/>
      <c r="P17" s="134"/>
      <c r="Q17" s="134"/>
      <c r="R17" s="134"/>
      <c r="S17" s="134"/>
      <c r="T17" s="134"/>
      <c r="U17" s="134"/>
      <c r="V17" s="134"/>
    </row>
    <row r="18" spans="7:22" ht="21.95" customHeight="1">
      <c r="G18" s="79" t="str">
        <f>workings!D22</f>
        <v>National-level ambition: No worse than February 2020 (9.5 seconds).</v>
      </c>
      <c r="H18" s="30"/>
      <c r="I18" s="30"/>
      <c r="J18" s="30"/>
      <c r="K18" s="30"/>
      <c r="L18" s="30"/>
      <c r="M18" s="30"/>
      <c r="N18" s="30"/>
      <c r="O18" s="30"/>
      <c r="P18" s="30"/>
      <c r="Q18" s="30"/>
      <c r="R18" s="30"/>
      <c r="S18" s="30"/>
      <c r="T18" s="30"/>
      <c r="U18" s="30"/>
    </row>
    <row r="19" spans="7:22" ht="21.95" customHeight="1">
      <c r="G19" s="80" t="str">
        <f>workings!D23</f>
        <v>Measure: Seconds per vehicle per mile (spvpm). ***Metric amended for road period 2 – See Note 2.</v>
      </c>
      <c r="H19" s="68"/>
      <c r="I19" s="67"/>
      <c r="J19" s="67"/>
      <c r="K19" s="67"/>
      <c r="L19" s="67"/>
      <c r="M19" s="67"/>
      <c r="N19" s="67"/>
      <c r="O19" s="29"/>
      <c r="P19" s="29"/>
      <c r="Q19" s="29"/>
      <c r="R19" s="29"/>
      <c r="S19" s="29"/>
      <c r="T19" s="29"/>
      <c r="U19" s="29"/>
      <c r="V19" s="24"/>
    </row>
    <row r="20" spans="7:22"/>
    <row r="21" spans="7:22"/>
    <row r="22" spans="7:22"/>
    <row r="23" spans="7:22"/>
    <row r="24" spans="7:22"/>
    <row r="25" spans="7:22"/>
    <row r="26" spans="7:22"/>
    <row r="27" spans="7:22"/>
    <row r="28" spans="7:22"/>
    <row r="29" spans="7:22"/>
    <row r="30" spans="7:22"/>
    <row r="31" spans="7:22"/>
    <row r="32" spans="7:2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sheetData>
  <sheetProtection selectLockedCells="1" pivotTables="0"/>
  <mergeCells count="3">
    <mergeCell ref="B7:V8"/>
    <mergeCell ref="G14:N15"/>
    <mergeCell ref="G17:V17"/>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FE3F-4D35-4EC6-9307-ECAB7712CF9C}">
  <sheetPr codeName="Sheet4">
    <tabColor rgb="FF253268"/>
  </sheetPr>
  <dimension ref="A1:H14"/>
  <sheetViews>
    <sheetView zoomScale="80" zoomScaleNormal="80" workbookViewId="0"/>
  </sheetViews>
  <sheetFormatPr defaultColWidth="20.5703125" defaultRowHeight="15"/>
  <cols>
    <col min="1" max="1" width="58.140625" customWidth="1"/>
    <col min="2" max="7" width="20.5703125" style="35" customWidth="1"/>
    <col min="8" max="8" width="20.5703125" customWidth="1"/>
  </cols>
  <sheetData>
    <row r="1" spans="1:8" ht="30" customHeight="1">
      <c r="A1" s="56" t="s">
        <v>78</v>
      </c>
    </row>
    <row r="2" spans="1:8" ht="20.100000000000001" customHeight="1">
      <c r="A2" s="55" t="s">
        <v>51</v>
      </c>
      <c r="B2" s="55"/>
      <c r="C2" s="55"/>
      <c r="D2" s="55"/>
    </row>
    <row r="3" spans="1:8" ht="20.100000000000001" customHeight="1">
      <c r="A3" s="96" t="s">
        <v>79</v>
      </c>
      <c r="B3" s="93"/>
      <c r="C3" s="93"/>
      <c r="D3" s="93"/>
      <c r="E3" s="55"/>
      <c r="F3" s="55"/>
      <c r="G3" s="55"/>
      <c r="H3" s="55"/>
    </row>
    <row r="4" spans="1:8" ht="20.100000000000001" customHeight="1">
      <c r="A4" s="55" t="s">
        <v>80</v>
      </c>
      <c r="B4" s="93"/>
      <c r="C4" s="93"/>
      <c r="D4" s="93"/>
      <c r="E4" s="55"/>
      <c r="F4" s="55"/>
      <c r="G4" s="55"/>
      <c r="H4" s="55"/>
    </row>
    <row r="5" spans="1:8" ht="20.100000000000001" customHeight="1">
      <c r="A5" s="92" t="s">
        <v>81</v>
      </c>
      <c r="B5" s="92"/>
      <c r="C5" s="92"/>
      <c r="D5" s="92"/>
      <c r="F5" s="55"/>
      <c r="H5" s="55"/>
    </row>
    <row r="6" spans="1:8" s="59" customFormat="1" ht="50.25" customHeight="1">
      <c r="A6" s="13" t="s">
        <v>82</v>
      </c>
      <c r="B6" s="57" t="s">
        <v>83</v>
      </c>
      <c r="C6" s="58" t="s">
        <v>84</v>
      </c>
      <c r="D6" s="58" t="s">
        <v>85</v>
      </c>
      <c r="E6" s="58" t="s">
        <v>86</v>
      </c>
      <c r="F6" s="58" t="s">
        <v>87</v>
      </c>
      <c r="G6" s="58" t="s">
        <v>88</v>
      </c>
      <c r="H6" s="58" t="s">
        <v>89</v>
      </c>
    </row>
    <row r="7" spans="1:8" s="59" customFormat="1" ht="20.25" customHeight="1">
      <c r="A7" s="65" t="s">
        <v>90</v>
      </c>
      <c r="B7" s="102">
        <v>8.93</v>
      </c>
      <c r="C7" s="103">
        <v>10.26</v>
      </c>
      <c r="D7" s="103">
        <v>9.84</v>
      </c>
      <c r="E7" s="103">
        <v>9.36</v>
      </c>
      <c r="F7" s="103">
        <v>8.99</v>
      </c>
      <c r="G7" s="103">
        <v>8.19</v>
      </c>
      <c r="H7" s="103">
        <v>6.68</v>
      </c>
    </row>
    <row r="8" spans="1:8" s="59" customFormat="1" ht="20.25" customHeight="1">
      <c r="A8" s="65" t="s">
        <v>91</v>
      </c>
      <c r="B8" s="102">
        <v>8.9499999999999993</v>
      </c>
      <c r="C8" s="103">
        <v>9.1300000000000008</v>
      </c>
      <c r="D8" s="103">
        <v>10.82</v>
      </c>
      <c r="E8" s="103">
        <v>9.1300000000000008</v>
      </c>
      <c r="F8" s="103">
        <v>9.25</v>
      </c>
      <c r="G8" s="103">
        <v>7.77</v>
      </c>
      <c r="H8" s="103">
        <v>7.02</v>
      </c>
    </row>
    <row r="9" spans="1:8" s="59" customFormat="1" ht="20.25" customHeight="1">
      <c r="A9" s="65" t="s">
        <v>92</v>
      </c>
      <c r="B9" s="102">
        <v>9.19</v>
      </c>
      <c r="C9" s="103">
        <v>8.73</v>
      </c>
      <c r="D9" s="103">
        <v>11.31</v>
      </c>
      <c r="E9" s="103">
        <v>9.82</v>
      </c>
      <c r="F9" s="103">
        <v>9.5399999999999991</v>
      </c>
      <c r="G9" s="103">
        <v>7.69</v>
      </c>
      <c r="H9" s="103">
        <v>6.63</v>
      </c>
    </row>
    <row r="10" spans="1:8" s="59" customFormat="1" ht="20.25" customHeight="1">
      <c r="A10" s="65" t="s">
        <v>93</v>
      </c>
      <c r="B10" s="102">
        <v>9.3699999999999992</v>
      </c>
      <c r="C10" s="103">
        <v>8.6</v>
      </c>
      <c r="D10" s="103">
        <v>10.14</v>
      </c>
      <c r="E10" s="103">
        <v>10.07</v>
      </c>
      <c r="F10" s="103">
        <v>10.81</v>
      </c>
      <c r="G10" s="103">
        <v>8.4700000000000006</v>
      </c>
      <c r="H10" s="103">
        <v>6.9</v>
      </c>
    </row>
    <row r="11" spans="1:8" s="59" customFormat="1" ht="20.25" customHeight="1" thickBot="1">
      <c r="A11" s="66" t="s">
        <v>94</v>
      </c>
      <c r="B11" s="104">
        <v>9.33</v>
      </c>
      <c r="C11" s="105">
        <v>8.06</v>
      </c>
      <c r="D11" s="106">
        <v>8.98</v>
      </c>
      <c r="E11" s="106">
        <v>9.2200000000000006</v>
      </c>
      <c r="F11" s="106">
        <v>8.83</v>
      </c>
      <c r="G11" s="106">
        <v>11.1</v>
      </c>
      <c r="H11" s="106">
        <v>8.0399999999999991</v>
      </c>
    </row>
    <row r="12" spans="1:8" ht="20.25" customHeight="1" thickTop="1">
      <c r="A12" s="65" t="s">
        <v>95</v>
      </c>
      <c r="B12" s="102">
        <v>6.7</v>
      </c>
      <c r="C12" s="103">
        <v>6.2</v>
      </c>
      <c r="D12" s="103">
        <v>6</v>
      </c>
      <c r="E12" s="103">
        <v>6.9</v>
      </c>
      <c r="F12" s="103">
        <v>6</v>
      </c>
      <c r="G12" s="103">
        <v>7.9</v>
      </c>
      <c r="H12" s="103">
        <v>6.2</v>
      </c>
    </row>
    <row r="13" spans="1:8" ht="20.45" customHeight="1">
      <c r="A13" s="65" t="s">
        <v>96</v>
      </c>
      <c r="B13" s="102">
        <v>8.8000000000000007</v>
      </c>
      <c r="C13" s="103">
        <v>8.3000000000000007</v>
      </c>
      <c r="D13" s="103">
        <v>8.8000000000000007</v>
      </c>
      <c r="E13" s="103">
        <v>9.1999999999999993</v>
      </c>
      <c r="F13" s="103">
        <v>8.1</v>
      </c>
      <c r="G13" s="103">
        <v>9.8000000000000007</v>
      </c>
      <c r="H13" s="103">
        <v>7.2</v>
      </c>
    </row>
    <row r="14" spans="1:8" ht="20.45" customHeight="1">
      <c r="A14" s="65" t="s">
        <v>97</v>
      </c>
      <c r="B14" s="102">
        <v>9.5</v>
      </c>
      <c r="C14" s="103">
        <v>9.1999999999999993</v>
      </c>
      <c r="D14" s="103">
        <v>9.8000000000000007</v>
      </c>
      <c r="E14" s="103">
        <v>10.1</v>
      </c>
      <c r="F14" s="103">
        <v>9.1</v>
      </c>
      <c r="G14" s="103">
        <v>10.3</v>
      </c>
      <c r="H14" s="103">
        <v>7</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B8C4-BEB2-45D5-8207-E87A9EA7576B}">
  <sheetPr codeName="Sheet6">
    <tabColor rgb="FF253268"/>
  </sheetPr>
  <dimension ref="A1:H8"/>
  <sheetViews>
    <sheetView zoomScale="80" zoomScaleNormal="80" workbookViewId="0"/>
  </sheetViews>
  <sheetFormatPr defaultColWidth="20.5703125" defaultRowHeight="15"/>
  <cols>
    <col min="1" max="1" width="50.5703125" customWidth="1"/>
    <col min="2" max="2" width="20.5703125" style="35" customWidth="1"/>
    <col min="3" max="3" width="22.85546875" style="35" customWidth="1"/>
    <col min="4" max="7" width="20.5703125" style="35"/>
  </cols>
  <sheetData>
    <row r="1" spans="1:8" ht="30" customHeight="1">
      <c r="A1" s="56" t="s">
        <v>98</v>
      </c>
    </row>
    <row r="2" spans="1:8" ht="20.100000000000001" customHeight="1">
      <c r="A2" s="55" t="s">
        <v>51</v>
      </c>
      <c r="B2" s="55"/>
    </row>
    <row r="3" spans="1:8" ht="20.100000000000001" customHeight="1">
      <c r="A3" s="55" t="s">
        <v>99</v>
      </c>
      <c r="B3" s="55"/>
    </row>
    <row r="4" spans="1:8" ht="20.100000000000001" customHeight="1">
      <c r="A4" s="92" t="s">
        <v>100</v>
      </c>
    </row>
    <row r="5" spans="1:8" s="59" customFormat="1" ht="63">
      <c r="A5" s="13" t="s">
        <v>82</v>
      </c>
      <c r="B5" s="57" t="s">
        <v>101</v>
      </c>
      <c r="C5" s="58" t="s">
        <v>102</v>
      </c>
      <c r="D5" s="58" t="s">
        <v>103</v>
      </c>
      <c r="E5" s="58" t="s">
        <v>104</v>
      </c>
      <c r="F5" s="58" t="s">
        <v>105</v>
      </c>
      <c r="G5" s="58" t="s">
        <v>106</v>
      </c>
      <c r="H5" s="58" t="s">
        <v>107</v>
      </c>
    </row>
    <row r="6" spans="1:8" s="59" customFormat="1" ht="20.25" customHeight="1">
      <c r="A6" s="13" t="s">
        <v>108</v>
      </c>
      <c r="B6" s="114">
        <v>60.7</v>
      </c>
      <c r="C6" s="103" t="s">
        <v>109</v>
      </c>
      <c r="D6" s="103" t="s">
        <v>109</v>
      </c>
      <c r="E6" s="103" t="s">
        <v>109</v>
      </c>
      <c r="F6" s="103" t="s">
        <v>109</v>
      </c>
      <c r="G6" s="103" t="s">
        <v>109</v>
      </c>
      <c r="H6" s="103" t="s">
        <v>109</v>
      </c>
    </row>
    <row r="7" spans="1:8" s="59" customFormat="1" ht="20.25" customHeight="1">
      <c r="A7" s="65" t="s">
        <v>96</v>
      </c>
      <c r="B7" s="114">
        <v>42.7</v>
      </c>
      <c r="C7" s="107">
        <v>5.8</v>
      </c>
      <c r="D7" s="107">
        <v>6.9</v>
      </c>
      <c r="E7" s="107">
        <v>9.5</v>
      </c>
      <c r="F7" s="107">
        <v>6.9</v>
      </c>
      <c r="G7" s="107">
        <v>10.3</v>
      </c>
      <c r="H7" s="107">
        <v>3.3</v>
      </c>
    </row>
    <row r="8" spans="1:8" ht="20.45" customHeight="1">
      <c r="A8" s="13" t="s">
        <v>97</v>
      </c>
      <c r="B8" s="115">
        <v>42.3</v>
      </c>
      <c r="C8" s="107">
        <v>5.0999999999999996</v>
      </c>
      <c r="D8" s="107">
        <v>6.3</v>
      </c>
      <c r="E8" s="107">
        <v>12.2</v>
      </c>
      <c r="F8" s="107">
        <v>7</v>
      </c>
      <c r="G8" s="107">
        <v>9.3000000000000007</v>
      </c>
      <c r="H8" s="107">
        <v>2.5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12A8-F4D8-468F-9415-9000DEE2AC23}">
  <sheetPr codeName="Sheet7">
    <tabColor rgb="FF253268"/>
    <pageSetUpPr autoPageBreaks="0"/>
  </sheetPr>
  <dimension ref="A1:H28"/>
  <sheetViews>
    <sheetView zoomScale="80" zoomScaleNormal="80" workbookViewId="0"/>
  </sheetViews>
  <sheetFormatPr defaultColWidth="9.140625" defaultRowHeight="15"/>
  <cols>
    <col min="1" max="1" width="50.5703125" customWidth="1"/>
    <col min="2" max="8" width="20.5703125" customWidth="1"/>
  </cols>
  <sheetData>
    <row r="1" spans="1:8" ht="30" customHeight="1">
      <c r="A1" s="56" t="s">
        <v>110</v>
      </c>
      <c r="B1" s="56"/>
      <c r="C1" s="56"/>
      <c r="D1" s="56"/>
      <c r="E1" s="56"/>
      <c r="F1" s="56"/>
      <c r="G1" s="56"/>
      <c r="H1" s="56"/>
    </row>
    <row r="2" spans="1:8" ht="20.100000000000001" customHeight="1">
      <c r="A2" s="55" t="s">
        <v>51</v>
      </c>
      <c r="B2" s="55"/>
      <c r="C2" s="55"/>
      <c r="D2" s="55"/>
      <c r="E2" s="60"/>
      <c r="F2" s="60"/>
      <c r="G2" s="60"/>
      <c r="H2" s="61"/>
    </row>
    <row r="3" spans="1:8" ht="20.100000000000001" customHeight="1">
      <c r="A3" s="96" t="s">
        <v>79</v>
      </c>
      <c r="B3" s="55"/>
      <c r="C3" s="55"/>
      <c r="D3" s="55"/>
      <c r="E3" s="62"/>
      <c r="F3" s="62"/>
      <c r="G3" s="62"/>
      <c r="H3" s="60"/>
    </row>
    <row r="4" spans="1:8" s="14" customFormat="1" ht="20.100000000000001" customHeight="1">
      <c r="A4" s="3" t="s">
        <v>111</v>
      </c>
      <c r="B4" s="3"/>
      <c r="C4" s="3"/>
      <c r="D4" s="3"/>
    </row>
    <row r="5" spans="1:8" ht="20.100000000000001" customHeight="1">
      <c r="A5" s="95" t="s">
        <v>112</v>
      </c>
      <c r="B5" s="95"/>
      <c r="C5" s="95"/>
      <c r="D5" s="95"/>
      <c r="E5" s="33"/>
      <c r="F5" s="33"/>
      <c r="G5" s="33"/>
      <c r="H5" s="60"/>
    </row>
    <row r="6" spans="1:8" ht="47.25">
      <c r="A6" s="13" t="s">
        <v>82</v>
      </c>
      <c r="B6" s="57" t="s">
        <v>113</v>
      </c>
      <c r="C6" s="58" t="s">
        <v>114</v>
      </c>
      <c r="D6" s="58" t="s">
        <v>115</v>
      </c>
      <c r="E6" s="58" t="s">
        <v>116</v>
      </c>
      <c r="F6" s="58" t="s">
        <v>117</v>
      </c>
      <c r="G6" s="58" t="s">
        <v>118</v>
      </c>
      <c r="H6" s="58" t="s">
        <v>119</v>
      </c>
    </row>
    <row r="7" spans="1:8" ht="20.25" customHeight="1">
      <c r="A7" s="65" t="s">
        <v>90</v>
      </c>
      <c r="B7" s="108">
        <v>85.960000000000008</v>
      </c>
      <c r="C7" s="109">
        <v>85.26</v>
      </c>
      <c r="D7" s="109">
        <v>85.83</v>
      </c>
      <c r="E7" s="109">
        <v>88.2</v>
      </c>
      <c r="F7" s="109">
        <v>82.47</v>
      </c>
      <c r="G7" s="109">
        <v>84.69</v>
      </c>
      <c r="H7" s="110">
        <v>81.489999999999995</v>
      </c>
    </row>
    <row r="8" spans="1:8" ht="20.25" customHeight="1">
      <c r="A8" s="65" t="s">
        <v>91</v>
      </c>
      <c r="B8" s="108">
        <v>85.929999999999993</v>
      </c>
      <c r="C8" s="109">
        <v>84.78</v>
      </c>
      <c r="D8" s="109">
        <v>84.570000000000007</v>
      </c>
      <c r="E8" s="109">
        <v>87.64</v>
      </c>
      <c r="F8" s="109">
        <v>85.61999999999999</v>
      </c>
      <c r="G8" s="109">
        <v>85.72</v>
      </c>
      <c r="H8" s="110">
        <v>86.2</v>
      </c>
    </row>
    <row r="9" spans="1:8" ht="20.25" customHeight="1">
      <c r="A9" s="65" t="s">
        <v>92</v>
      </c>
      <c r="B9" s="108">
        <v>87.9</v>
      </c>
      <c r="C9" s="109">
        <v>85.78</v>
      </c>
      <c r="D9" s="109">
        <v>86.27</v>
      </c>
      <c r="E9" s="109">
        <v>89.46</v>
      </c>
      <c r="F9" s="109">
        <v>88.58</v>
      </c>
      <c r="G9" s="109">
        <v>87.039999999999992</v>
      </c>
      <c r="H9" s="110">
        <v>88.9</v>
      </c>
    </row>
    <row r="10" spans="1:8" ht="20.25" customHeight="1">
      <c r="A10" s="65" t="s">
        <v>93</v>
      </c>
      <c r="B10" s="108">
        <v>87.9</v>
      </c>
      <c r="C10" s="109">
        <v>86.95</v>
      </c>
      <c r="D10" s="109">
        <v>87.33</v>
      </c>
      <c r="E10" s="109">
        <v>89.149999999999991</v>
      </c>
      <c r="F10" s="109">
        <v>87.949999999999989</v>
      </c>
      <c r="G10" s="109">
        <v>87.06</v>
      </c>
      <c r="H10" s="110">
        <v>88.990000000000009</v>
      </c>
    </row>
    <row r="11" spans="1:8" ht="20.25" customHeight="1" thickBot="1">
      <c r="A11" s="66" t="s">
        <v>94</v>
      </c>
      <c r="B11" s="111">
        <v>89.070000000000007</v>
      </c>
      <c r="C11" s="112">
        <v>89.5</v>
      </c>
      <c r="D11" s="112">
        <v>89.64</v>
      </c>
      <c r="E11" s="112">
        <v>89.77000000000001</v>
      </c>
      <c r="F11" s="112">
        <v>87.7</v>
      </c>
      <c r="G11" s="112">
        <v>88.51</v>
      </c>
      <c r="H11" s="113">
        <v>88.67</v>
      </c>
    </row>
    <row r="12" spans="1:8" ht="20.25" customHeight="1" thickTop="1">
      <c r="A12" s="65" t="s">
        <v>120</v>
      </c>
      <c r="B12" s="108">
        <v>88.6</v>
      </c>
      <c r="C12" s="109">
        <v>88.8</v>
      </c>
      <c r="D12" s="109">
        <v>88.1</v>
      </c>
      <c r="E12" s="109">
        <v>89</v>
      </c>
      <c r="F12" s="109">
        <v>87.9</v>
      </c>
      <c r="G12" s="109">
        <v>88.9</v>
      </c>
      <c r="H12" s="110">
        <v>89.7</v>
      </c>
    </row>
    <row r="13" spans="1:8" ht="20.25" customHeight="1">
      <c r="A13" s="65" t="s">
        <v>96</v>
      </c>
      <c r="B13" s="108">
        <v>87.1</v>
      </c>
      <c r="C13" s="109">
        <v>86.5</v>
      </c>
      <c r="D13" s="109">
        <v>86.3</v>
      </c>
      <c r="E13" s="109">
        <v>87.7</v>
      </c>
      <c r="F13" s="109">
        <v>86.9</v>
      </c>
      <c r="G13" s="109">
        <v>87.3</v>
      </c>
      <c r="H13" s="109">
        <v>87.7</v>
      </c>
    </row>
    <row r="14" spans="1:8" ht="20.45" customHeight="1">
      <c r="A14" s="65" t="s">
        <v>97</v>
      </c>
      <c r="B14" s="108">
        <v>87.2</v>
      </c>
      <c r="C14" s="109">
        <v>86.8</v>
      </c>
      <c r="D14" s="109">
        <v>85.5</v>
      </c>
      <c r="E14" s="109">
        <v>89.2</v>
      </c>
      <c r="F14" s="109">
        <v>86.3</v>
      </c>
      <c r="G14" s="109">
        <v>86.6</v>
      </c>
      <c r="H14" s="110">
        <v>88.5</v>
      </c>
    </row>
    <row r="27" spans="1:2">
      <c r="A27" s="129"/>
      <c r="B27" s="128"/>
    </row>
    <row r="28" spans="1:2">
      <c r="A28" s="129"/>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CDB7-F46D-422C-BC8F-74A76EDECA7A}">
  <sheetPr codeName="Sheet8">
    <tabColor rgb="FF253268"/>
  </sheetPr>
  <dimension ref="A1:B6"/>
  <sheetViews>
    <sheetView zoomScale="80" zoomScaleNormal="80" workbookViewId="0"/>
  </sheetViews>
  <sheetFormatPr defaultRowHeight="15"/>
  <cols>
    <col min="1" max="1" width="50.5703125" customWidth="1"/>
    <col min="2" max="2" width="20.5703125" customWidth="1"/>
    <col min="3" max="8" width="25.5703125" customWidth="1"/>
  </cols>
  <sheetData>
    <row r="1" spans="1:2" ht="30" customHeight="1">
      <c r="A1" s="87" t="s">
        <v>121</v>
      </c>
      <c r="B1" s="35"/>
    </row>
    <row r="2" spans="1:2" ht="20.100000000000001" customHeight="1">
      <c r="A2" s="55" t="s">
        <v>51</v>
      </c>
      <c r="B2" s="55"/>
    </row>
    <row r="3" spans="1:2" ht="50.25" customHeight="1">
      <c r="A3" s="13" t="s">
        <v>82</v>
      </c>
      <c r="B3" s="58" t="s">
        <v>122</v>
      </c>
    </row>
    <row r="4" spans="1:2" ht="20.25" customHeight="1">
      <c r="A4" s="13" t="s">
        <v>123</v>
      </c>
      <c r="B4" s="107">
        <v>5.8</v>
      </c>
    </row>
    <row r="5" spans="1:2" ht="20.25" customHeight="1">
      <c r="A5" s="13" t="s">
        <v>124</v>
      </c>
      <c r="B5" s="107">
        <v>9.9</v>
      </c>
    </row>
    <row r="6" spans="1:2" ht="20.45" customHeight="1">
      <c r="A6" s="13" t="s">
        <v>97</v>
      </c>
      <c r="B6" s="116">
        <v>11.2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E09-9307-466A-82A9-86AA4EB6028E}">
  <sheetPr codeName="Sheet9">
    <tabColor rgb="FF253268"/>
  </sheetPr>
  <dimension ref="A1:H15"/>
  <sheetViews>
    <sheetView zoomScale="80" zoomScaleNormal="80" workbookViewId="0"/>
  </sheetViews>
  <sheetFormatPr defaultRowHeight="15"/>
  <cols>
    <col min="1" max="1" width="50.5703125" customWidth="1"/>
    <col min="2" max="8" width="20.5703125" customWidth="1"/>
    <col min="9" max="9" width="14" bestFit="1" customWidth="1"/>
  </cols>
  <sheetData>
    <row r="1" spans="1:8" ht="30" customHeight="1">
      <c r="A1" s="87" t="s">
        <v>125</v>
      </c>
      <c r="B1" s="35"/>
      <c r="C1" s="35"/>
      <c r="D1" s="35"/>
      <c r="E1" s="35"/>
      <c r="F1" s="35"/>
      <c r="G1" s="35"/>
      <c r="H1" s="35"/>
    </row>
    <row r="2" spans="1:8" ht="20.25" customHeight="1">
      <c r="A2" s="55" t="s">
        <v>51</v>
      </c>
      <c r="B2" s="55"/>
      <c r="C2" s="55"/>
      <c r="D2" s="55"/>
      <c r="E2" s="34"/>
      <c r="F2" s="34"/>
      <c r="G2" s="34"/>
      <c r="H2" s="35"/>
    </row>
    <row r="3" spans="1:8" ht="50.25" customHeight="1">
      <c r="A3" s="13" t="s">
        <v>82</v>
      </c>
      <c r="B3" s="58" t="s">
        <v>122</v>
      </c>
      <c r="C3" s="63" t="s">
        <v>126</v>
      </c>
      <c r="D3" s="58" t="s">
        <v>127</v>
      </c>
      <c r="E3" s="58" t="s">
        <v>128</v>
      </c>
      <c r="F3" s="58" t="s">
        <v>129</v>
      </c>
      <c r="G3" s="58" t="s">
        <v>130</v>
      </c>
      <c r="H3" s="58" t="s">
        <v>131</v>
      </c>
    </row>
    <row r="4" spans="1:8" ht="20.25" customHeight="1">
      <c r="A4" s="13" t="s">
        <v>132</v>
      </c>
      <c r="B4" s="125">
        <v>0.94</v>
      </c>
      <c r="C4" s="126">
        <v>0.98</v>
      </c>
      <c r="D4" s="126">
        <v>1.1100000000000001</v>
      </c>
      <c r="E4" s="126">
        <v>0.62</v>
      </c>
      <c r="F4" s="126">
        <v>0.55000000000000004</v>
      </c>
      <c r="G4" s="126">
        <v>1.34</v>
      </c>
      <c r="H4" s="126">
        <v>0.89</v>
      </c>
    </row>
    <row r="5" spans="1:8" ht="20.25" customHeight="1">
      <c r="A5" s="13" t="s">
        <v>124</v>
      </c>
      <c r="B5" s="125">
        <v>1.2</v>
      </c>
      <c r="C5" s="126">
        <v>1.37</v>
      </c>
      <c r="D5" s="126">
        <v>2.38</v>
      </c>
      <c r="E5" s="126">
        <v>0.93</v>
      </c>
      <c r="F5" s="126">
        <v>0.9</v>
      </c>
      <c r="G5" s="126">
        <v>1.07</v>
      </c>
      <c r="H5" s="126">
        <v>0.72</v>
      </c>
    </row>
    <row r="6" spans="1:8" ht="20.45" customHeight="1">
      <c r="A6" s="13" t="s">
        <v>97</v>
      </c>
      <c r="B6" s="125">
        <v>1.34</v>
      </c>
      <c r="C6" s="127">
        <v>1.82</v>
      </c>
      <c r="D6" s="127">
        <v>2.46</v>
      </c>
      <c r="E6" s="127">
        <v>1.52</v>
      </c>
      <c r="F6" s="127">
        <v>1.06</v>
      </c>
      <c r="G6" s="127">
        <v>0.8</v>
      </c>
      <c r="H6" s="127">
        <v>0.6</v>
      </c>
    </row>
    <row r="10" spans="1:8" ht="15.75">
      <c r="B10" s="127"/>
    </row>
    <row r="11" spans="1:8" ht="15.75">
      <c r="B11" s="127"/>
    </row>
    <row r="12" spans="1:8" ht="15.75">
      <c r="B12" s="127"/>
    </row>
    <row r="13" spans="1:8" ht="15.75">
      <c r="B13" s="127"/>
    </row>
    <row r="14" spans="1:8" ht="15.75">
      <c r="B14" s="127"/>
    </row>
    <row r="15" spans="1:8" ht="15.75">
      <c r="B15" s="127"/>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45E1-A6AF-4163-9418-D36BE92254E8}">
  <sheetPr codeName="Sheet10">
    <tabColor rgb="FF253268"/>
  </sheetPr>
  <dimension ref="A1:H6"/>
  <sheetViews>
    <sheetView zoomScale="80" zoomScaleNormal="80" workbookViewId="0"/>
  </sheetViews>
  <sheetFormatPr defaultRowHeight="15"/>
  <cols>
    <col min="1" max="1" width="50.5703125" customWidth="1"/>
    <col min="2" max="8" width="20.5703125" customWidth="1"/>
    <col min="9" max="9" width="15.28515625" customWidth="1"/>
  </cols>
  <sheetData>
    <row r="1" spans="1:8" ht="30" customHeight="1">
      <c r="A1" s="87" t="s">
        <v>133</v>
      </c>
      <c r="B1" s="35"/>
      <c r="C1" s="35"/>
      <c r="D1" s="35"/>
      <c r="E1" s="35"/>
      <c r="F1" s="35"/>
      <c r="G1" s="35"/>
      <c r="H1" s="35"/>
    </row>
    <row r="2" spans="1:8" ht="20.65" customHeight="1">
      <c r="A2" s="55" t="s">
        <v>51</v>
      </c>
      <c r="B2" s="55"/>
      <c r="C2" s="55"/>
      <c r="D2" s="55"/>
      <c r="E2" s="34"/>
      <c r="F2" s="34"/>
      <c r="G2" s="34"/>
      <c r="H2" s="35"/>
    </row>
    <row r="3" spans="1:8" ht="50.25" customHeight="1">
      <c r="A3" s="13" t="s">
        <v>82</v>
      </c>
      <c r="B3" s="57" t="s">
        <v>122</v>
      </c>
      <c r="C3" s="58" t="s">
        <v>126</v>
      </c>
      <c r="D3" s="58" t="s">
        <v>127</v>
      </c>
      <c r="E3" s="58" t="s">
        <v>128</v>
      </c>
      <c r="F3" s="58" t="s">
        <v>129</v>
      </c>
      <c r="G3" s="58" t="s">
        <v>130</v>
      </c>
      <c r="H3" s="58" t="s">
        <v>131</v>
      </c>
    </row>
    <row r="4" spans="1:8" ht="20.25" customHeight="1">
      <c r="A4" s="13" t="s">
        <v>132</v>
      </c>
      <c r="B4" s="114">
        <v>1.9</v>
      </c>
      <c r="C4" s="107">
        <v>1.73</v>
      </c>
      <c r="D4" s="107">
        <v>1.8</v>
      </c>
      <c r="E4" s="107">
        <v>1.8</v>
      </c>
      <c r="F4" s="107">
        <v>1.7</v>
      </c>
      <c r="G4" s="107">
        <v>2.1</v>
      </c>
      <c r="H4" s="107">
        <v>1.8</v>
      </c>
    </row>
    <row r="5" spans="1:8" ht="20.25" customHeight="1">
      <c r="A5" s="13" t="s">
        <v>96</v>
      </c>
      <c r="B5" s="114">
        <v>2.8</v>
      </c>
      <c r="C5" s="107">
        <v>2.6</v>
      </c>
      <c r="D5" s="107">
        <v>2.9</v>
      </c>
      <c r="E5" s="107">
        <v>2.8</v>
      </c>
      <c r="F5" s="107">
        <v>2.5</v>
      </c>
      <c r="G5" s="107">
        <v>3.1</v>
      </c>
      <c r="H5" s="107">
        <v>2.5</v>
      </c>
    </row>
    <row r="6" spans="1:8" ht="20.45" customHeight="1">
      <c r="A6" s="13" t="s">
        <v>97</v>
      </c>
      <c r="B6" s="115">
        <v>2.9</v>
      </c>
      <c r="C6" s="116">
        <v>2.6</v>
      </c>
      <c r="D6" s="116">
        <v>2.9</v>
      </c>
      <c r="E6" s="116">
        <v>2.9</v>
      </c>
      <c r="F6" s="116">
        <v>2.6</v>
      </c>
      <c r="G6" s="116">
        <v>3.3</v>
      </c>
      <c r="H6" s="116">
        <v>2.2999999999999998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8DCE-FDE0-4F16-A01E-AF5F02B75709}">
  <sheetPr codeName="Sheet11">
    <tabColor rgb="FF253268"/>
  </sheetPr>
  <dimension ref="A1:B13"/>
  <sheetViews>
    <sheetView zoomScale="80" zoomScaleNormal="80" workbookViewId="0"/>
  </sheetViews>
  <sheetFormatPr defaultRowHeight="15"/>
  <cols>
    <col min="1" max="1" width="50.5703125" customWidth="1"/>
    <col min="2" max="2" width="20.5703125" customWidth="1"/>
    <col min="3" max="8" width="25.5703125" customWidth="1"/>
    <col min="9" max="9" width="13.28515625" customWidth="1"/>
  </cols>
  <sheetData>
    <row r="1" spans="1:2" ht="30" customHeight="1">
      <c r="A1" s="87" t="s">
        <v>134</v>
      </c>
      <c r="B1" s="35"/>
    </row>
    <row r="2" spans="1:2" ht="20.100000000000001" customHeight="1">
      <c r="A2" s="88" t="s">
        <v>51</v>
      </c>
      <c r="B2" s="96"/>
    </row>
    <row r="3" spans="1:2" ht="20.100000000000001" customHeight="1">
      <c r="A3" s="96" t="s">
        <v>79</v>
      </c>
      <c r="B3" s="61"/>
    </row>
    <row r="4" spans="1:2" ht="20.100000000000001" customHeight="1">
      <c r="A4" s="64" t="s">
        <v>80</v>
      </c>
      <c r="B4" s="94"/>
    </row>
    <row r="5" spans="1:2" ht="50.25" customHeight="1">
      <c r="A5" s="13" t="s">
        <v>82</v>
      </c>
      <c r="B5" s="58" t="s">
        <v>122</v>
      </c>
    </row>
    <row r="6" spans="1:2" ht="20.25" customHeight="1">
      <c r="A6" s="65" t="s">
        <v>90</v>
      </c>
      <c r="B6" s="97">
        <v>8.11</v>
      </c>
    </row>
    <row r="7" spans="1:2" ht="20.25" customHeight="1">
      <c r="A7" s="65" t="s">
        <v>91</v>
      </c>
      <c r="B7" s="97">
        <v>8.23</v>
      </c>
    </row>
    <row r="8" spans="1:2" ht="20.25" customHeight="1">
      <c r="A8" s="65" t="s">
        <v>92</v>
      </c>
      <c r="B8" s="97">
        <v>8.6999999999999993</v>
      </c>
    </row>
    <row r="9" spans="1:2" ht="20.25" customHeight="1">
      <c r="A9" s="65" t="s">
        <v>93</v>
      </c>
      <c r="B9" s="97">
        <v>8.9600000000000009</v>
      </c>
    </row>
    <row r="10" spans="1:2" ht="20.25" customHeight="1" thickBot="1">
      <c r="A10" s="66" t="s">
        <v>94</v>
      </c>
      <c r="B10" s="98">
        <v>8.6199999999999992</v>
      </c>
    </row>
    <row r="11" spans="1:2" ht="20.25" customHeight="1" thickTop="1">
      <c r="A11" s="65" t="s">
        <v>135</v>
      </c>
      <c r="B11" s="97">
        <v>5.6</v>
      </c>
    </row>
    <row r="12" spans="1:2" ht="20.25" customHeight="1">
      <c r="A12" s="65" t="s">
        <v>96</v>
      </c>
      <c r="B12" s="97">
        <v>7.9</v>
      </c>
    </row>
    <row r="13" spans="1:2" ht="20.45" customHeight="1">
      <c r="A13" s="65" t="s">
        <v>97</v>
      </c>
      <c r="B13" s="97">
        <v>8.8000000000000007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E7C-336E-4538-8CE6-971A74D7E96E}">
  <sheetPr codeName="Sheet14">
    <tabColor rgb="FF253268"/>
  </sheetPr>
  <dimension ref="A1:H13"/>
  <sheetViews>
    <sheetView zoomScale="80" zoomScaleNormal="80" workbookViewId="0"/>
  </sheetViews>
  <sheetFormatPr defaultRowHeight="15"/>
  <cols>
    <col min="1" max="1" width="50.5703125" customWidth="1"/>
    <col min="2" max="8" width="20.5703125" customWidth="1"/>
    <col min="9" max="9" width="15.7109375" customWidth="1"/>
  </cols>
  <sheetData>
    <row r="1" spans="1:8" ht="30" customHeight="1">
      <c r="A1" s="87" t="s">
        <v>136</v>
      </c>
      <c r="B1" s="35"/>
      <c r="C1" s="35"/>
      <c r="D1" s="35"/>
      <c r="E1" s="35"/>
      <c r="F1" s="35"/>
      <c r="G1" s="35"/>
      <c r="H1" s="35"/>
    </row>
    <row r="2" spans="1:8" ht="20.100000000000001" customHeight="1">
      <c r="A2" s="101" t="s">
        <v>51</v>
      </c>
      <c r="B2" s="55"/>
      <c r="C2" s="55"/>
      <c r="D2" s="55"/>
      <c r="E2" s="34"/>
      <c r="F2" s="34"/>
      <c r="G2" s="34"/>
      <c r="H2" s="35"/>
    </row>
    <row r="3" spans="1:8" ht="20.100000000000001" customHeight="1">
      <c r="A3" s="96" t="s">
        <v>79</v>
      </c>
      <c r="B3" s="61"/>
      <c r="C3" s="61"/>
      <c r="D3" s="61"/>
      <c r="E3" s="34"/>
      <c r="F3" s="101"/>
      <c r="G3" s="34"/>
      <c r="H3" s="35"/>
    </row>
    <row r="4" spans="1:8" ht="20.100000000000001" customHeight="1">
      <c r="A4" s="64" t="s">
        <v>137</v>
      </c>
      <c r="B4" s="94"/>
      <c r="C4" s="94"/>
      <c r="D4" s="94"/>
      <c r="E4" s="34"/>
      <c r="F4" s="34"/>
      <c r="G4" s="34"/>
      <c r="H4" s="35"/>
    </row>
    <row r="5" spans="1:8" ht="50.25" customHeight="1">
      <c r="A5" s="13" t="s">
        <v>82</v>
      </c>
      <c r="B5" s="57" t="s">
        <v>138</v>
      </c>
      <c r="C5" s="58" t="s">
        <v>139</v>
      </c>
      <c r="D5" s="58" t="s">
        <v>140</v>
      </c>
      <c r="E5" s="58" t="s">
        <v>141</v>
      </c>
      <c r="F5" s="58" t="s">
        <v>142</v>
      </c>
      <c r="G5" s="58" t="s">
        <v>143</v>
      </c>
      <c r="H5" s="58" t="s">
        <v>144</v>
      </c>
    </row>
    <row r="6" spans="1:8" ht="20.25" customHeight="1">
      <c r="A6" s="65" t="s">
        <v>90</v>
      </c>
      <c r="B6" s="102">
        <v>59.33</v>
      </c>
      <c r="C6" s="103" t="s">
        <v>109</v>
      </c>
      <c r="D6" s="103" t="s">
        <v>109</v>
      </c>
      <c r="E6" s="103" t="s">
        <v>109</v>
      </c>
      <c r="F6" s="103" t="s">
        <v>109</v>
      </c>
      <c r="G6" s="103" t="s">
        <v>109</v>
      </c>
      <c r="H6" s="103" t="s">
        <v>109</v>
      </c>
    </row>
    <row r="7" spans="1:8" ht="20.25" customHeight="1">
      <c r="A7" s="65" t="s">
        <v>91</v>
      </c>
      <c r="B7" s="102">
        <v>59.45</v>
      </c>
      <c r="C7" s="103" t="s">
        <v>109</v>
      </c>
      <c r="D7" s="103" t="s">
        <v>109</v>
      </c>
      <c r="E7" s="103" t="s">
        <v>109</v>
      </c>
      <c r="F7" s="103" t="s">
        <v>109</v>
      </c>
      <c r="G7" s="103" t="s">
        <v>109</v>
      </c>
      <c r="H7" s="103" t="s">
        <v>109</v>
      </c>
    </row>
    <row r="8" spans="1:8" ht="20.25" customHeight="1">
      <c r="A8" s="65" t="s">
        <v>92</v>
      </c>
      <c r="B8" s="102">
        <v>58.36</v>
      </c>
      <c r="C8" s="103" t="s">
        <v>109</v>
      </c>
      <c r="D8" s="103" t="s">
        <v>109</v>
      </c>
      <c r="E8" s="103" t="s">
        <v>109</v>
      </c>
      <c r="F8" s="103" t="s">
        <v>109</v>
      </c>
      <c r="G8" s="103" t="s">
        <v>109</v>
      </c>
      <c r="H8" s="103" t="s">
        <v>109</v>
      </c>
    </row>
    <row r="9" spans="1:8" ht="20.25" customHeight="1">
      <c r="A9" s="65" t="s">
        <v>93</v>
      </c>
      <c r="B9" s="102">
        <v>59.03</v>
      </c>
      <c r="C9" s="103" t="s">
        <v>109</v>
      </c>
      <c r="D9" s="103" t="s">
        <v>109</v>
      </c>
      <c r="E9" s="103" t="s">
        <v>109</v>
      </c>
      <c r="F9" s="103" t="s">
        <v>109</v>
      </c>
      <c r="G9" s="103" t="s">
        <v>109</v>
      </c>
      <c r="H9" s="103" t="s">
        <v>109</v>
      </c>
    </row>
    <row r="10" spans="1:8" ht="20.25" customHeight="1" thickBot="1">
      <c r="A10" s="66" t="s">
        <v>94</v>
      </c>
      <c r="B10" s="104">
        <v>58.89</v>
      </c>
      <c r="C10" s="105" t="s">
        <v>109</v>
      </c>
      <c r="D10" s="106" t="s">
        <v>109</v>
      </c>
      <c r="E10" s="106" t="s">
        <v>109</v>
      </c>
      <c r="F10" s="106" t="s">
        <v>109</v>
      </c>
      <c r="G10" s="106" t="s">
        <v>109</v>
      </c>
      <c r="H10" s="106" t="s">
        <v>109</v>
      </c>
    </row>
    <row r="11" spans="1:8" ht="20.25" customHeight="1" thickTop="1">
      <c r="A11" s="65" t="s">
        <v>145</v>
      </c>
      <c r="B11" s="102">
        <v>60.7</v>
      </c>
      <c r="C11" s="103">
        <v>61</v>
      </c>
      <c r="D11" s="103">
        <v>61.7</v>
      </c>
      <c r="E11" s="103">
        <v>60.1</v>
      </c>
      <c r="F11" s="103">
        <v>62</v>
      </c>
      <c r="G11" s="103">
        <v>59.6</v>
      </c>
      <c r="H11" s="103">
        <v>60.6</v>
      </c>
    </row>
    <row r="12" spans="1:8" ht="20.25" customHeight="1">
      <c r="A12" s="65" t="s">
        <v>96</v>
      </c>
      <c r="B12" s="102">
        <v>58.6</v>
      </c>
      <c r="C12" s="103">
        <v>58.9</v>
      </c>
      <c r="D12" s="103">
        <v>58.8</v>
      </c>
      <c r="E12" s="103">
        <v>57.8</v>
      </c>
      <c r="F12" s="103">
        <v>59.8</v>
      </c>
      <c r="G12" s="103">
        <v>57.8</v>
      </c>
      <c r="H12" s="103">
        <v>59.6</v>
      </c>
    </row>
    <row r="13" spans="1:8" ht="20.45" customHeight="1">
      <c r="A13" s="65" t="s">
        <v>97</v>
      </c>
      <c r="B13" s="102">
        <v>57.9</v>
      </c>
      <c r="C13" s="103">
        <v>58.1</v>
      </c>
      <c r="D13" s="103">
        <v>57.8</v>
      </c>
      <c r="E13" s="103">
        <v>57.1</v>
      </c>
      <c r="F13" s="103">
        <v>58.8</v>
      </c>
      <c r="G13" s="103">
        <v>57.3</v>
      </c>
      <c r="H13" s="103">
        <v>59.7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A008-64D4-4745-BF09-D3D843087C8C}">
  <sheetPr codeName="Sheet12">
    <tabColor rgb="FFFFC000"/>
  </sheetPr>
  <dimension ref="A1:I60"/>
  <sheetViews>
    <sheetView workbookViewId="0"/>
  </sheetViews>
  <sheetFormatPr defaultColWidth="8.7109375" defaultRowHeight="12.75"/>
  <cols>
    <col min="1" max="1" width="27" style="36" customWidth="1"/>
    <col min="2" max="2" width="27" style="45" customWidth="1"/>
    <col min="3" max="3" width="19.85546875" style="36" customWidth="1"/>
    <col min="4" max="4" width="25.5703125" style="36" customWidth="1"/>
    <col min="5" max="12" width="18.5703125" style="36" customWidth="1"/>
    <col min="13" max="16384" width="8.7109375" style="36"/>
  </cols>
  <sheetData>
    <row r="1" spans="1:9" s="91" customFormat="1" ht="25.5">
      <c r="A1" s="89" t="s">
        <v>146</v>
      </c>
      <c r="B1" s="89" t="s">
        <v>147</v>
      </c>
      <c r="C1" s="90" t="s">
        <v>148</v>
      </c>
      <c r="D1" s="90" t="s">
        <v>149</v>
      </c>
      <c r="E1" s="90" t="s">
        <v>150</v>
      </c>
      <c r="F1" s="90" t="s">
        <v>151</v>
      </c>
      <c r="G1" s="90" t="s">
        <v>152</v>
      </c>
      <c r="H1" s="90" t="s">
        <v>153</v>
      </c>
      <c r="I1" s="90" t="s">
        <v>154</v>
      </c>
    </row>
    <row r="2" spans="1:9">
      <c r="A2" s="39" t="s">
        <v>155</v>
      </c>
      <c r="B2" s="81" t="s">
        <v>156</v>
      </c>
      <c r="C2" s="38"/>
      <c r="D2" s="38"/>
      <c r="E2" s="38"/>
      <c r="F2" s="38"/>
      <c r="G2" s="38"/>
      <c r="H2" s="38"/>
      <c r="I2" s="38"/>
    </row>
    <row r="3" spans="1:9">
      <c r="A3" s="39" t="s">
        <v>157</v>
      </c>
      <c r="B3" s="81" t="s">
        <v>156</v>
      </c>
      <c r="C3" s="38"/>
      <c r="D3" s="38"/>
      <c r="E3" s="38"/>
      <c r="F3" s="38"/>
      <c r="G3" s="38"/>
      <c r="H3" s="38"/>
      <c r="I3" s="38"/>
    </row>
    <row r="4" spans="1:9">
      <c r="A4" s="39" t="s">
        <v>158</v>
      </c>
      <c r="B4" s="81" t="s">
        <v>156</v>
      </c>
      <c r="C4" s="38"/>
      <c r="D4" s="38"/>
      <c r="E4" s="38"/>
      <c r="F4" s="38"/>
      <c r="G4" s="38"/>
      <c r="H4" s="38"/>
      <c r="I4" s="38"/>
    </row>
    <row r="5" spans="1:9">
      <c r="A5" s="39" t="s">
        <v>159</v>
      </c>
      <c r="B5" s="81" t="s">
        <v>156</v>
      </c>
      <c r="C5" s="38"/>
      <c r="D5" s="38"/>
      <c r="E5" s="38"/>
      <c r="F5" s="38"/>
      <c r="G5" s="38"/>
      <c r="H5" s="38"/>
      <c r="I5" s="38"/>
    </row>
    <row r="6" spans="1:9">
      <c r="A6" s="39" t="s">
        <v>160</v>
      </c>
      <c r="B6" s="81" t="s">
        <v>156</v>
      </c>
      <c r="C6" s="38"/>
      <c r="D6" s="38"/>
      <c r="E6" s="38"/>
      <c r="F6" s="38"/>
      <c r="G6" s="38"/>
      <c r="H6" s="38"/>
      <c r="I6" s="38"/>
    </row>
    <row r="7" spans="1:9">
      <c r="A7" s="39" t="s">
        <v>161</v>
      </c>
      <c r="B7" s="81" t="s">
        <v>156</v>
      </c>
      <c r="C7" s="40">
        <v>5.8</v>
      </c>
      <c r="D7" s="37"/>
      <c r="E7" s="37"/>
      <c r="F7" s="37"/>
      <c r="G7" s="37"/>
      <c r="H7" s="37"/>
      <c r="I7" s="37"/>
    </row>
    <row r="8" spans="1:9">
      <c r="A8" s="70" t="s">
        <v>162</v>
      </c>
      <c r="B8" s="81" t="s">
        <v>156</v>
      </c>
      <c r="C8" s="71">
        <v>9.9</v>
      </c>
      <c r="D8" s="37"/>
      <c r="E8" s="37"/>
      <c r="F8" s="37"/>
      <c r="G8" s="37"/>
      <c r="H8" s="37"/>
      <c r="I8" s="69"/>
    </row>
    <row r="9" spans="1:9">
      <c r="A9" s="70" t="s">
        <v>163</v>
      </c>
      <c r="B9" s="81" t="s">
        <v>156</v>
      </c>
      <c r="C9" s="71">
        <v>11.2</v>
      </c>
      <c r="D9" s="37"/>
      <c r="E9" s="37"/>
      <c r="F9" s="37"/>
      <c r="G9" s="37"/>
      <c r="H9" s="37"/>
      <c r="I9" s="69"/>
    </row>
    <row r="10" spans="1:9">
      <c r="A10" s="39" t="s">
        <v>155</v>
      </c>
      <c r="B10" s="82" t="s">
        <v>164</v>
      </c>
      <c r="C10" s="41">
        <v>8.93</v>
      </c>
      <c r="D10" s="41">
        <v>10.26</v>
      </c>
      <c r="E10" s="41">
        <v>9.84</v>
      </c>
      <c r="F10" s="41">
        <v>9.36</v>
      </c>
      <c r="G10" s="41">
        <v>8.99</v>
      </c>
      <c r="H10" s="41">
        <v>8.19</v>
      </c>
      <c r="I10" s="41">
        <v>6.68</v>
      </c>
    </row>
    <row r="11" spans="1:9">
      <c r="A11" s="39" t="s">
        <v>157</v>
      </c>
      <c r="B11" s="82" t="s">
        <v>164</v>
      </c>
      <c r="C11" s="41">
        <v>8.9499999999999993</v>
      </c>
      <c r="D11" s="41">
        <v>9.1300000000000008</v>
      </c>
      <c r="E11" s="41">
        <v>10.82</v>
      </c>
      <c r="F11" s="41">
        <v>9.1300000000000008</v>
      </c>
      <c r="G11" s="41">
        <v>9.25</v>
      </c>
      <c r="H11" s="41">
        <v>7.77</v>
      </c>
      <c r="I11" s="41">
        <v>7.02</v>
      </c>
    </row>
    <row r="12" spans="1:9">
      <c r="A12" s="39" t="s">
        <v>158</v>
      </c>
      <c r="B12" s="82" t="s">
        <v>164</v>
      </c>
      <c r="C12" s="41">
        <v>9.1999999999999993</v>
      </c>
      <c r="D12" s="41">
        <v>8.73</v>
      </c>
      <c r="E12" s="41">
        <v>11.31</v>
      </c>
      <c r="F12" s="41">
        <v>9.82</v>
      </c>
      <c r="G12" s="41">
        <v>9.5399999999999991</v>
      </c>
      <c r="H12" s="41">
        <v>7.69</v>
      </c>
      <c r="I12" s="41">
        <v>6.63</v>
      </c>
    </row>
    <row r="13" spans="1:9">
      <c r="A13" s="39" t="s">
        <v>159</v>
      </c>
      <c r="B13" s="82" t="s">
        <v>164</v>
      </c>
      <c r="C13" s="41">
        <v>9.3699999999999992</v>
      </c>
      <c r="D13" s="41">
        <v>8.6</v>
      </c>
      <c r="E13" s="41">
        <v>10.14</v>
      </c>
      <c r="F13" s="41">
        <v>10.07</v>
      </c>
      <c r="G13" s="41">
        <v>10.81</v>
      </c>
      <c r="H13" s="41">
        <v>8.4700000000000006</v>
      </c>
      <c r="I13" s="41">
        <v>6.9</v>
      </c>
    </row>
    <row r="14" spans="1:9">
      <c r="A14" s="39" t="s">
        <v>160</v>
      </c>
      <c r="B14" s="82" t="s">
        <v>164</v>
      </c>
      <c r="C14" s="41">
        <v>9.33</v>
      </c>
      <c r="D14" s="41">
        <v>8.06</v>
      </c>
      <c r="E14" s="41">
        <v>8.98</v>
      </c>
      <c r="F14" s="41">
        <v>9.2200000000000006</v>
      </c>
      <c r="G14" s="41">
        <v>8.83</v>
      </c>
      <c r="H14" s="41">
        <v>11.1</v>
      </c>
      <c r="I14" s="41">
        <v>8.0399999999999991</v>
      </c>
    </row>
    <row r="15" spans="1:9">
      <c r="A15" s="39" t="s">
        <v>161</v>
      </c>
      <c r="B15" s="82" t="s">
        <v>164</v>
      </c>
      <c r="C15" s="41">
        <v>6.7</v>
      </c>
      <c r="D15" s="41">
        <v>6.2</v>
      </c>
      <c r="E15" s="41">
        <v>6</v>
      </c>
      <c r="F15" s="41">
        <v>6.9</v>
      </c>
      <c r="G15" s="41">
        <v>6</v>
      </c>
      <c r="H15" s="41">
        <v>7.9</v>
      </c>
      <c r="I15" s="41">
        <v>6.2</v>
      </c>
    </row>
    <row r="16" spans="1:9">
      <c r="A16" s="70" t="s">
        <v>162</v>
      </c>
      <c r="B16" s="82" t="s">
        <v>164</v>
      </c>
      <c r="C16" s="44">
        <v>8.8000000000000007</v>
      </c>
      <c r="D16" s="44">
        <v>8.3000000000000007</v>
      </c>
      <c r="E16" s="44">
        <v>8.8000000000000007</v>
      </c>
      <c r="F16" s="44">
        <v>9.1999999999999993</v>
      </c>
      <c r="G16" s="44">
        <v>8.1</v>
      </c>
      <c r="H16" s="44">
        <v>9.8000000000000007</v>
      </c>
      <c r="I16" s="44">
        <v>7.2</v>
      </c>
    </row>
    <row r="17" spans="1:9">
      <c r="A17" s="70" t="s">
        <v>163</v>
      </c>
      <c r="B17" s="82" t="s">
        <v>164</v>
      </c>
      <c r="C17" s="44">
        <v>9.5</v>
      </c>
      <c r="D17" s="44">
        <v>9.1999999999999993</v>
      </c>
      <c r="E17" s="44">
        <v>9.8000000000000007</v>
      </c>
      <c r="F17" s="44">
        <v>10.1</v>
      </c>
      <c r="G17" s="44">
        <v>9.1</v>
      </c>
      <c r="H17" s="44">
        <v>10.3</v>
      </c>
      <c r="I17" s="117">
        <v>7</v>
      </c>
    </row>
    <row r="18" spans="1:9">
      <c r="A18" s="39" t="s">
        <v>155</v>
      </c>
      <c r="B18" s="81" t="s">
        <v>165</v>
      </c>
      <c r="C18" s="41">
        <v>59.33</v>
      </c>
      <c r="D18" s="41"/>
      <c r="E18" s="41"/>
      <c r="F18" s="41"/>
      <c r="G18" s="41"/>
      <c r="H18" s="41"/>
      <c r="I18" s="118"/>
    </row>
    <row r="19" spans="1:9">
      <c r="A19" s="70" t="s">
        <v>157</v>
      </c>
      <c r="B19" s="81" t="s">
        <v>165</v>
      </c>
      <c r="C19" s="41">
        <v>59.45</v>
      </c>
      <c r="D19" s="41"/>
      <c r="E19" s="41"/>
      <c r="F19" s="41"/>
      <c r="G19" s="41"/>
      <c r="H19" s="41"/>
      <c r="I19" s="118"/>
    </row>
    <row r="20" spans="1:9">
      <c r="A20" s="39" t="s">
        <v>158</v>
      </c>
      <c r="B20" s="81" t="s">
        <v>165</v>
      </c>
      <c r="C20" s="41">
        <v>58.36</v>
      </c>
      <c r="D20" s="41"/>
      <c r="E20" s="41"/>
      <c r="F20" s="41"/>
      <c r="G20" s="41"/>
      <c r="H20" s="41"/>
      <c r="I20" s="41"/>
    </row>
    <row r="21" spans="1:9">
      <c r="A21" s="39" t="s">
        <v>159</v>
      </c>
      <c r="B21" s="81" t="s">
        <v>165</v>
      </c>
      <c r="C21" s="41">
        <v>59.03</v>
      </c>
      <c r="D21" s="41"/>
      <c r="E21" s="41"/>
      <c r="F21" s="41"/>
      <c r="G21" s="41"/>
      <c r="H21" s="41"/>
      <c r="I21" s="41"/>
    </row>
    <row r="22" spans="1:9">
      <c r="A22" s="39" t="s">
        <v>160</v>
      </c>
      <c r="B22" s="81" t="s">
        <v>165</v>
      </c>
      <c r="C22" s="41">
        <v>58.89</v>
      </c>
      <c r="D22" s="41"/>
      <c r="E22" s="41"/>
      <c r="F22" s="41"/>
      <c r="G22" s="41"/>
      <c r="H22" s="41"/>
      <c r="I22" s="41"/>
    </row>
    <row r="23" spans="1:9">
      <c r="A23" s="39" t="s">
        <v>161</v>
      </c>
      <c r="B23" s="81" t="s">
        <v>165</v>
      </c>
      <c r="C23" s="41">
        <v>60.7</v>
      </c>
      <c r="D23" s="41">
        <v>61</v>
      </c>
      <c r="E23" s="41">
        <v>61.7</v>
      </c>
      <c r="F23" s="41">
        <v>60.1</v>
      </c>
      <c r="G23" s="41">
        <v>62</v>
      </c>
      <c r="H23" s="41">
        <v>59.6</v>
      </c>
      <c r="I23" s="41">
        <v>60.6</v>
      </c>
    </row>
    <row r="24" spans="1:9">
      <c r="A24" s="39" t="s">
        <v>162</v>
      </c>
      <c r="B24" s="81" t="s">
        <v>165</v>
      </c>
      <c r="C24" s="41">
        <v>58.6</v>
      </c>
      <c r="D24" s="41">
        <v>58.9</v>
      </c>
      <c r="E24" s="41">
        <v>58.8</v>
      </c>
      <c r="F24" s="41">
        <v>57.8</v>
      </c>
      <c r="G24" s="41">
        <v>59.8</v>
      </c>
      <c r="H24" s="41">
        <v>57.8</v>
      </c>
      <c r="I24" s="41">
        <v>59.6</v>
      </c>
    </row>
    <row r="25" spans="1:9">
      <c r="A25" s="70" t="s">
        <v>163</v>
      </c>
      <c r="B25" s="81" t="s">
        <v>165</v>
      </c>
      <c r="C25" s="41">
        <v>57.9</v>
      </c>
      <c r="D25" s="41">
        <v>58.1</v>
      </c>
      <c r="E25" s="41">
        <v>57.8</v>
      </c>
      <c r="F25" s="41">
        <v>57.1</v>
      </c>
      <c r="G25" s="41">
        <v>58.8</v>
      </c>
      <c r="H25" s="41">
        <v>57.3</v>
      </c>
      <c r="I25" s="41">
        <v>59.7</v>
      </c>
    </row>
    <row r="26" spans="1:9">
      <c r="A26" s="39" t="s">
        <v>155</v>
      </c>
      <c r="B26" s="81" t="s">
        <v>166</v>
      </c>
      <c r="C26" s="38"/>
      <c r="D26" s="38"/>
      <c r="E26" s="38"/>
      <c r="F26" s="38"/>
      <c r="G26" s="38"/>
      <c r="H26" s="38"/>
      <c r="I26" s="38"/>
    </row>
    <row r="27" spans="1:9">
      <c r="A27" s="70" t="s">
        <v>157</v>
      </c>
      <c r="B27" s="81" t="s">
        <v>166</v>
      </c>
      <c r="C27" s="38"/>
      <c r="D27" s="38"/>
      <c r="E27" s="38"/>
      <c r="F27" s="38"/>
      <c r="G27" s="38"/>
      <c r="H27" s="38"/>
      <c r="I27" s="38"/>
    </row>
    <row r="28" spans="1:9">
      <c r="A28" s="39" t="s">
        <v>158</v>
      </c>
      <c r="B28" s="81" t="s">
        <v>166</v>
      </c>
      <c r="C28" s="38"/>
      <c r="D28" s="38"/>
      <c r="E28" s="38"/>
      <c r="F28" s="38"/>
      <c r="G28" s="38"/>
      <c r="H28" s="38"/>
      <c r="I28" s="38"/>
    </row>
    <row r="29" spans="1:9">
      <c r="A29" s="39" t="s">
        <v>159</v>
      </c>
      <c r="B29" s="81" t="s">
        <v>166</v>
      </c>
      <c r="C29" s="38"/>
      <c r="D29" s="38"/>
      <c r="E29" s="38"/>
      <c r="F29" s="38"/>
      <c r="G29" s="38"/>
      <c r="H29" s="38"/>
      <c r="I29" s="38"/>
    </row>
    <row r="30" spans="1:9">
      <c r="A30" s="39" t="s">
        <v>160</v>
      </c>
      <c r="B30" s="81" t="s">
        <v>166</v>
      </c>
      <c r="C30" s="42"/>
      <c r="D30" s="43"/>
      <c r="E30" s="43"/>
      <c r="F30" s="43"/>
      <c r="G30" s="43"/>
      <c r="H30" s="43"/>
      <c r="I30" s="43"/>
    </row>
    <row r="31" spans="1:9">
      <c r="A31" s="39" t="s">
        <v>161</v>
      </c>
      <c r="B31" s="81" t="s">
        <v>166</v>
      </c>
      <c r="C31" s="42">
        <v>0.94</v>
      </c>
      <c r="D31" s="43">
        <v>0.98</v>
      </c>
      <c r="E31" s="43">
        <v>1.1100000000000001</v>
      </c>
      <c r="F31" s="43">
        <v>0.62</v>
      </c>
      <c r="G31" s="43">
        <v>0.55000000000000004</v>
      </c>
      <c r="H31" s="43">
        <v>1.34</v>
      </c>
      <c r="I31" s="43">
        <v>0.89</v>
      </c>
    </row>
    <row r="32" spans="1:9">
      <c r="A32" s="39" t="s">
        <v>162</v>
      </c>
      <c r="B32" s="81" t="s">
        <v>166</v>
      </c>
      <c r="C32" s="44">
        <v>1.2</v>
      </c>
      <c r="D32" s="44">
        <v>1.37</v>
      </c>
      <c r="E32" s="44">
        <v>2.38</v>
      </c>
      <c r="F32" s="44">
        <v>0.93</v>
      </c>
      <c r="G32" s="44">
        <v>0.9</v>
      </c>
      <c r="H32" s="44">
        <v>1.07</v>
      </c>
      <c r="I32" s="44">
        <v>0.72</v>
      </c>
    </row>
    <row r="33" spans="1:9">
      <c r="A33" s="70" t="s">
        <v>163</v>
      </c>
      <c r="B33" s="81" t="s">
        <v>166</v>
      </c>
      <c r="C33" s="44">
        <v>1.34</v>
      </c>
      <c r="D33" s="44">
        <v>1.82</v>
      </c>
      <c r="E33" s="44">
        <v>2.46</v>
      </c>
      <c r="F33" s="44">
        <v>1.52</v>
      </c>
      <c r="G33" s="44">
        <v>1.06</v>
      </c>
      <c r="H33" s="44">
        <v>0.8</v>
      </c>
      <c r="I33" s="44">
        <v>0.6</v>
      </c>
    </row>
    <row r="34" spans="1:9">
      <c r="A34" s="39" t="s">
        <v>155</v>
      </c>
      <c r="B34" s="81" t="s">
        <v>167</v>
      </c>
      <c r="C34" s="44">
        <v>8.11</v>
      </c>
      <c r="D34" s="37"/>
      <c r="E34" s="37"/>
      <c r="F34" s="37"/>
      <c r="G34" s="37"/>
      <c r="H34" s="37"/>
      <c r="I34" s="37"/>
    </row>
    <row r="35" spans="1:9">
      <c r="A35" s="70" t="s">
        <v>157</v>
      </c>
      <c r="B35" s="81" t="s">
        <v>167</v>
      </c>
      <c r="C35" s="44">
        <v>8.23</v>
      </c>
      <c r="D35" s="37"/>
      <c r="E35" s="37"/>
      <c r="F35" s="37"/>
      <c r="G35" s="37"/>
      <c r="H35" s="37"/>
      <c r="I35" s="37"/>
    </row>
    <row r="36" spans="1:9">
      <c r="A36" s="39" t="s">
        <v>158</v>
      </c>
      <c r="B36" s="81" t="s">
        <v>167</v>
      </c>
      <c r="C36" s="44">
        <v>8.6999999999999993</v>
      </c>
      <c r="D36" s="37"/>
      <c r="E36" s="37"/>
      <c r="F36" s="37"/>
      <c r="G36" s="37"/>
      <c r="H36" s="37"/>
      <c r="I36" s="37"/>
    </row>
    <row r="37" spans="1:9">
      <c r="A37" s="39" t="s">
        <v>159</v>
      </c>
      <c r="B37" s="81" t="s">
        <v>167</v>
      </c>
      <c r="C37" s="44">
        <v>8.9600000000000009</v>
      </c>
      <c r="D37" s="37"/>
      <c r="E37" s="37"/>
      <c r="F37" s="37"/>
      <c r="G37" s="37"/>
      <c r="H37" s="37"/>
      <c r="I37" s="37"/>
    </row>
    <row r="38" spans="1:9">
      <c r="A38" s="39" t="s">
        <v>160</v>
      </c>
      <c r="B38" s="81" t="s">
        <v>167</v>
      </c>
      <c r="C38" s="44">
        <v>8.6199999999999992</v>
      </c>
      <c r="D38" s="37"/>
      <c r="E38" s="37"/>
      <c r="F38" s="37"/>
      <c r="G38" s="37"/>
      <c r="H38" s="37"/>
      <c r="I38" s="37"/>
    </row>
    <row r="39" spans="1:9">
      <c r="A39" s="39" t="s">
        <v>161</v>
      </c>
      <c r="B39" s="81" t="s">
        <v>167</v>
      </c>
      <c r="C39" s="44">
        <v>5.6</v>
      </c>
      <c r="D39" s="38"/>
      <c r="E39" s="38"/>
      <c r="F39" s="38"/>
      <c r="G39" s="38"/>
      <c r="H39" s="38"/>
      <c r="I39" s="38"/>
    </row>
    <row r="40" spans="1:9">
      <c r="A40" s="39" t="s">
        <v>162</v>
      </c>
      <c r="B40" s="81" t="s">
        <v>167</v>
      </c>
      <c r="C40" s="44">
        <v>7.9</v>
      </c>
      <c r="D40" s="37"/>
      <c r="E40" s="37"/>
      <c r="F40" s="37"/>
      <c r="G40" s="37"/>
      <c r="H40" s="37"/>
      <c r="I40" s="37"/>
    </row>
    <row r="41" spans="1:9">
      <c r="A41" s="70" t="s">
        <v>163</v>
      </c>
      <c r="B41" s="81" t="s">
        <v>167</v>
      </c>
      <c r="C41" s="44">
        <v>8.8000000000000007</v>
      </c>
      <c r="D41" s="37"/>
      <c r="E41" s="37"/>
      <c r="F41" s="37"/>
      <c r="G41" s="37"/>
      <c r="H41" s="37"/>
      <c r="I41" s="37"/>
    </row>
    <row r="42" spans="1:9">
      <c r="A42" s="39" t="s">
        <v>155</v>
      </c>
      <c r="B42" s="81" t="s">
        <v>168</v>
      </c>
      <c r="C42" s="43">
        <v>85.960000000000008</v>
      </c>
      <c r="D42" s="43">
        <v>85.26</v>
      </c>
      <c r="E42" s="43">
        <v>85.83</v>
      </c>
      <c r="F42" s="43">
        <v>88.2</v>
      </c>
      <c r="G42" s="43">
        <v>82.47</v>
      </c>
      <c r="H42" s="43">
        <v>84.69</v>
      </c>
      <c r="I42" s="40">
        <v>81.489999999999995</v>
      </c>
    </row>
    <row r="43" spans="1:9">
      <c r="A43" s="70" t="s">
        <v>157</v>
      </c>
      <c r="B43" s="81" t="s">
        <v>168</v>
      </c>
      <c r="C43" s="43">
        <v>85.929999999999993</v>
      </c>
      <c r="D43" s="43">
        <v>84.78</v>
      </c>
      <c r="E43" s="43">
        <v>84.570000000000007</v>
      </c>
      <c r="F43" s="43">
        <v>87.64</v>
      </c>
      <c r="G43" s="43">
        <v>85.61999999999999</v>
      </c>
      <c r="H43" s="43">
        <v>85.72</v>
      </c>
      <c r="I43" s="119">
        <v>86.2</v>
      </c>
    </row>
    <row r="44" spans="1:9">
      <c r="A44" s="39" t="s">
        <v>158</v>
      </c>
      <c r="B44" s="81" t="s">
        <v>168</v>
      </c>
      <c r="C44" s="43">
        <v>87.9</v>
      </c>
      <c r="D44" s="43">
        <v>85.78</v>
      </c>
      <c r="E44" s="43">
        <v>86.27</v>
      </c>
      <c r="F44" s="43">
        <v>89.46</v>
      </c>
      <c r="G44" s="43">
        <v>88.58</v>
      </c>
      <c r="H44" s="43">
        <v>87.039999999999992</v>
      </c>
      <c r="I44" s="40">
        <v>88.9</v>
      </c>
    </row>
    <row r="45" spans="1:9">
      <c r="A45" s="39" t="s">
        <v>159</v>
      </c>
      <c r="B45" s="81" t="s">
        <v>168</v>
      </c>
      <c r="C45" s="43">
        <v>87.9</v>
      </c>
      <c r="D45" s="43">
        <v>86.95</v>
      </c>
      <c r="E45" s="43">
        <v>87.33</v>
      </c>
      <c r="F45" s="43">
        <v>89.149999999999991</v>
      </c>
      <c r="G45" s="43">
        <v>87.949999999999989</v>
      </c>
      <c r="H45" s="43">
        <v>87.06</v>
      </c>
      <c r="I45" s="40">
        <v>88.990000000000009</v>
      </c>
    </row>
    <row r="46" spans="1:9">
      <c r="A46" s="39" t="s">
        <v>160</v>
      </c>
      <c r="B46" s="81" t="s">
        <v>168</v>
      </c>
      <c r="C46" s="43">
        <v>89.070000000000007</v>
      </c>
      <c r="D46" s="43">
        <v>89.5</v>
      </c>
      <c r="E46" s="43">
        <v>89.64</v>
      </c>
      <c r="F46" s="43">
        <v>89.77000000000001</v>
      </c>
      <c r="G46" s="43">
        <v>87.7</v>
      </c>
      <c r="H46" s="43">
        <v>88.51</v>
      </c>
      <c r="I46" s="40">
        <v>88.67</v>
      </c>
    </row>
    <row r="47" spans="1:9">
      <c r="A47" s="39" t="s">
        <v>161</v>
      </c>
      <c r="B47" s="81" t="s">
        <v>168</v>
      </c>
      <c r="C47" s="43">
        <v>88.6</v>
      </c>
      <c r="D47" s="43">
        <v>88.8</v>
      </c>
      <c r="E47" s="43">
        <v>88.1</v>
      </c>
      <c r="F47" s="43">
        <v>87.3</v>
      </c>
      <c r="G47" s="43">
        <v>87.9</v>
      </c>
      <c r="H47" s="43">
        <v>88.8</v>
      </c>
      <c r="I47" s="40">
        <v>89.7</v>
      </c>
    </row>
    <row r="48" spans="1:9">
      <c r="A48" s="39" t="s">
        <v>162</v>
      </c>
      <c r="B48" s="81" t="s">
        <v>168</v>
      </c>
      <c r="C48" s="38">
        <v>87.1</v>
      </c>
      <c r="D48" s="37">
        <v>86.42</v>
      </c>
      <c r="E48" s="37">
        <v>86.3</v>
      </c>
      <c r="F48" s="37">
        <v>87.7</v>
      </c>
      <c r="G48" s="37">
        <v>86.9</v>
      </c>
      <c r="H48" s="37">
        <v>87.4</v>
      </c>
      <c r="I48" s="37">
        <v>87.7</v>
      </c>
    </row>
    <row r="49" spans="1:9">
      <c r="A49" s="70" t="s">
        <v>163</v>
      </c>
      <c r="B49" s="81" t="s">
        <v>168</v>
      </c>
      <c r="C49" s="38">
        <v>87.2</v>
      </c>
      <c r="D49" s="37">
        <v>86.7</v>
      </c>
      <c r="E49" s="37">
        <v>85.5</v>
      </c>
      <c r="F49" s="37">
        <v>89.4</v>
      </c>
      <c r="G49" s="37">
        <v>86.3</v>
      </c>
      <c r="H49" s="37">
        <v>86.7</v>
      </c>
      <c r="I49" s="37">
        <v>88.5</v>
      </c>
    </row>
    <row r="50" spans="1:9">
      <c r="A50" s="39" t="s">
        <v>155</v>
      </c>
      <c r="B50" s="81" t="s">
        <v>169</v>
      </c>
      <c r="C50" s="38"/>
      <c r="D50" s="38"/>
      <c r="E50" s="38"/>
      <c r="F50" s="38"/>
      <c r="G50" s="38"/>
      <c r="H50" s="38"/>
      <c r="I50" s="38"/>
    </row>
    <row r="51" spans="1:9">
      <c r="A51" s="39" t="s">
        <v>157</v>
      </c>
      <c r="B51" s="81" t="s">
        <v>169</v>
      </c>
      <c r="C51" s="38"/>
      <c r="D51" s="38"/>
      <c r="E51" s="38"/>
      <c r="F51" s="38"/>
      <c r="G51" s="38"/>
      <c r="H51" s="38"/>
      <c r="I51" s="38"/>
    </row>
    <row r="52" spans="1:9">
      <c r="A52" s="39" t="s">
        <v>158</v>
      </c>
      <c r="B52" s="81" t="s">
        <v>169</v>
      </c>
      <c r="C52" s="38"/>
      <c r="D52" s="38"/>
      <c r="E52" s="38"/>
      <c r="F52" s="38"/>
      <c r="G52" s="38"/>
      <c r="H52" s="38"/>
      <c r="I52" s="38"/>
    </row>
    <row r="53" spans="1:9">
      <c r="A53" s="39" t="s">
        <v>159</v>
      </c>
      <c r="B53" s="81" t="s">
        <v>169</v>
      </c>
      <c r="C53" s="38"/>
      <c r="D53" s="38"/>
      <c r="E53" s="38"/>
      <c r="F53" s="38"/>
      <c r="G53" s="38"/>
      <c r="H53" s="38"/>
      <c r="I53" s="38"/>
    </row>
    <row r="54" spans="1:9">
      <c r="A54" s="39" t="s">
        <v>160</v>
      </c>
      <c r="B54" s="81" t="s">
        <v>169</v>
      </c>
      <c r="C54" s="38"/>
      <c r="D54" s="38"/>
      <c r="E54" s="38"/>
      <c r="F54" s="38"/>
      <c r="G54" s="38"/>
      <c r="H54" s="38"/>
      <c r="I54" s="38"/>
    </row>
    <row r="55" spans="1:9">
      <c r="A55" s="39" t="s">
        <v>161</v>
      </c>
      <c r="B55" s="81" t="s">
        <v>169</v>
      </c>
      <c r="C55" s="40">
        <v>1.9</v>
      </c>
      <c r="D55" s="40">
        <v>1.73</v>
      </c>
      <c r="E55" s="40">
        <v>1.8</v>
      </c>
      <c r="F55" s="40">
        <v>1.8</v>
      </c>
      <c r="G55" s="40">
        <v>1.7</v>
      </c>
      <c r="H55" s="40">
        <v>2.1</v>
      </c>
      <c r="I55" s="40">
        <v>1.8</v>
      </c>
    </row>
    <row r="56" spans="1:9">
      <c r="A56" s="39" t="s">
        <v>162</v>
      </c>
      <c r="B56" s="81" t="s">
        <v>169</v>
      </c>
      <c r="C56" s="71">
        <v>2.8</v>
      </c>
      <c r="D56" s="40">
        <v>2.6</v>
      </c>
      <c r="E56" s="40">
        <v>2.9</v>
      </c>
      <c r="F56" s="40">
        <v>2.8</v>
      </c>
      <c r="G56" s="40">
        <v>2.5</v>
      </c>
      <c r="H56" s="40">
        <v>3.1</v>
      </c>
      <c r="I56" s="40">
        <v>2.5</v>
      </c>
    </row>
    <row r="57" spans="1:9">
      <c r="A57" s="70" t="s">
        <v>163</v>
      </c>
      <c r="B57" s="81" t="s">
        <v>169</v>
      </c>
      <c r="C57" s="71">
        <v>2.9</v>
      </c>
      <c r="D57" s="40">
        <v>2.6</v>
      </c>
      <c r="E57" s="40">
        <v>2.9</v>
      </c>
      <c r="F57" s="40">
        <v>2.9</v>
      </c>
      <c r="G57" s="40">
        <v>2.6</v>
      </c>
      <c r="H57" s="40">
        <v>3.3</v>
      </c>
      <c r="I57" s="40">
        <v>2.2999999999999998</v>
      </c>
    </row>
    <row r="58" spans="1:9">
      <c r="A58" s="39" t="s">
        <v>161</v>
      </c>
      <c r="B58" s="82" t="s">
        <v>170</v>
      </c>
      <c r="C58" s="44">
        <v>60.7</v>
      </c>
      <c r="D58" s="37"/>
      <c r="E58" s="37"/>
      <c r="F58" s="37"/>
      <c r="G58" s="37"/>
      <c r="H58" s="37"/>
      <c r="I58" s="37"/>
    </row>
    <row r="59" spans="1:9">
      <c r="A59" s="39" t="s">
        <v>162</v>
      </c>
      <c r="B59" s="82" t="s">
        <v>170</v>
      </c>
      <c r="C59" s="44">
        <v>42.7</v>
      </c>
      <c r="D59" s="37">
        <v>5.8</v>
      </c>
      <c r="E59" s="37">
        <v>6.9</v>
      </c>
      <c r="F59" s="37">
        <v>9.5</v>
      </c>
      <c r="G59" s="37">
        <v>6.9</v>
      </c>
      <c r="H59" s="37">
        <v>10.3</v>
      </c>
      <c r="I59" s="37">
        <v>3.3</v>
      </c>
    </row>
    <row r="60" spans="1:9">
      <c r="A60" s="120" t="s">
        <v>163</v>
      </c>
      <c r="B60" s="82" t="s">
        <v>170</v>
      </c>
      <c r="C60" s="121">
        <v>42.3</v>
      </c>
      <c r="D60" s="122">
        <v>5.0999999999999996</v>
      </c>
      <c r="E60" s="122">
        <v>6.3</v>
      </c>
      <c r="F60" s="122">
        <v>12.2</v>
      </c>
      <c r="G60" s="122">
        <v>7</v>
      </c>
      <c r="H60" s="122">
        <v>9.3000000000000007</v>
      </c>
      <c r="I60" s="123">
        <v>2.5</v>
      </c>
    </row>
  </sheetData>
  <phoneticPr fontId="178" type="noConversion"/>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0F84-691B-4F8F-A816-87DBA9ECFF75}">
  <sheetPr codeName="Sheet13">
    <tabColor rgb="FFFFC000"/>
  </sheetPr>
  <dimension ref="A3:AC71"/>
  <sheetViews>
    <sheetView workbookViewId="0">
      <selection activeCell="B62" sqref="B62"/>
    </sheetView>
  </sheetViews>
  <sheetFormatPr defaultRowHeight="15"/>
  <cols>
    <col min="1" max="1" width="7.7109375" bestFit="1" customWidth="1"/>
    <col min="2" max="2" width="16" bestFit="1" customWidth="1"/>
    <col min="3" max="3" width="11.7109375" bestFit="1" customWidth="1"/>
    <col min="4" max="4" width="5" bestFit="1" customWidth="1"/>
    <col min="5" max="5" width="9.7109375" bestFit="1" customWidth="1"/>
    <col min="6" max="6" width="11.7109375" bestFit="1" customWidth="1"/>
    <col min="7" max="7" width="23.5703125" bestFit="1" customWidth="1"/>
    <col min="8" max="8" width="18.140625" bestFit="1" customWidth="1"/>
    <col min="9" max="9" width="11" bestFit="1" customWidth="1"/>
    <col min="10" max="10" width="8.140625" bestFit="1" customWidth="1"/>
    <col min="11" max="11" width="9.7109375" bestFit="1" customWidth="1"/>
    <col min="12" max="12" width="22.42578125" bestFit="1" customWidth="1"/>
    <col min="13" max="13" width="8.140625" bestFit="1" customWidth="1"/>
    <col min="14" max="14" width="5" bestFit="1" customWidth="1"/>
    <col min="15" max="15" width="34.140625" bestFit="1" customWidth="1"/>
    <col min="16" max="16" width="8.140625" bestFit="1" customWidth="1"/>
    <col min="17" max="17" width="10.5703125" bestFit="1" customWidth="1"/>
    <col min="18" max="18" width="4.140625" customWidth="1"/>
    <col min="19" max="19" width="8.140625" bestFit="1" customWidth="1"/>
    <col min="20" max="20" width="11.7109375" bestFit="1" customWidth="1"/>
    <col min="28" max="28" width="13.7109375" bestFit="1" customWidth="1"/>
    <col min="29" max="29" width="18.140625" bestFit="1" customWidth="1"/>
    <col min="30" max="30" width="17.5703125" bestFit="1" customWidth="1"/>
  </cols>
  <sheetData>
    <row r="3" spans="1:29">
      <c r="C3" t="str">
        <f>IF(B3="Average Delay","Measure: Seconds per vehicle mile","")</f>
        <v/>
      </c>
    </row>
    <row r="4" spans="1:29">
      <c r="X4" s="32" t="s">
        <v>171</v>
      </c>
    </row>
    <row r="5" spans="1:29">
      <c r="A5" s="17" t="s">
        <v>146</v>
      </c>
      <c r="B5" t="s">
        <v>172</v>
      </c>
      <c r="D5" s="17" t="s">
        <v>146</v>
      </c>
      <c r="E5" t="s">
        <v>173</v>
      </c>
      <c r="G5" s="17" t="s">
        <v>146</v>
      </c>
      <c r="H5" t="s">
        <v>174</v>
      </c>
      <c r="J5" s="17" t="s">
        <v>146</v>
      </c>
      <c r="K5" t="s">
        <v>175</v>
      </c>
      <c r="M5" s="17" t="s">
        <v>146</v>
      </c>
      <c r="N5" t="s">
        <v>176</v>
      </c>
      <c r="P5" s="17" t="s">
        <v>146</v>
      </c>
      <c r="Q5" t="s">
        <v>177</v>
      </c>
      <c r="S5" s="17" t="s">
        <v>146</v>
      </c>
      <c r="T5" t="s">
        <v>178</v>
      </c>
      <c r="W5" t="s">
        <v>164</v>
      </c>
    </row>
    <row r="6" spans="1:29">
      <c r="A6" t="s">
        <v>155</v>
      </c>
      <c r="B6" s="15">
        <v>8.93</v>
      </c>
      <c r="D6" t="s">
        <v>155</v>
      </c>
      <c r="E6" s="15">
        <v>10.26</v>
      </c>
      <c r="G6" t="s">
        <v>155</v>
      </c>
      <c r="H6" s="15">
        <v>9.84</v>
      </c>
      <c r="J6" t="s">
        <v>155</v>
      </c>
      <c r="K6" s="15">
        <v>9.36</v>
      </c>
      <c r="M6" t="s">
        <v>155</v>
      </c>
      <c r="N6" s="15">
        <v>8.99</v>
      </c>
      <c r="P6" t="s">
        <v>155</v>
      </c>
      <c r="Q6" s="15">
        <v>8.19</v>
      </c>
      <c r="S6" t="s">
        <v>155</v>
      </c>
      <c r="T6" s="15">
        <v>6.68</v>
      </c>
      <c r="W6" t="s">
        <v>179</v>
      </c>
      <c r="AB6" s="17" t="s">
        <v>147</v>
      </c>
      <c r="AC6" t="s">
        <v>172</v>
      </c>
    </row>
    <row r="7" spans="1:29">
      <c r="A7" t="s">
        <v>157</v>
      </c>
      <c r="B7" s="15">
        <v>8.9499999999999993</v>
      </c>
      <c r="D7" t="s">
        <v>157</v>
      </c>
      <c r="E7" s="15">
        <v>9.1300000000000008</v>
      </c>
      <c r="G7" t="s">
        <v>157</v>
      </c>
      <c r="H7" s="15">
        <v>10.82</v>
      </c>
      <c r="J7" t="s">
        <v>157</v>
      </c>
      <c r="K7" s="15">
        <v>9.1300000000000008</v>
      </c>
      <c r="M7" t="s">
        <v>157</v>
      </c>
      <c r="N7" s="15">
        <v>9.25</v>
      </c>
      <c r="P7" t="s">
        <v>157</v>
      </c>
      <c r="Q7" s="15">
        <v>7.77</v>
      </c>
      <c r="S7" t="s">
        <v>157</v>
      </c>
      <c r="T7" s="15">
        <v>7.02</v>
      </c>
      <c r="W7" t="s">
        <v>180</v>
      </c>
      <c r="AB7" t="s">
        <v>164</v>
      </c>
      <c r="AC7" s="135">
        <v>70.78</v>
      </c>
    </row>
    <row r="8" spans="1:29">
      <c r="A8" t="s">
        <v>158</v>
      </c>
      <c r="B8" s="15">
        <v>9.1999999999999993</v>
      </c>
      <c r="D8" t="s">
        <v>158</v>
      </c>
      <c r="E8" s="15">
        <v>8.73</v>
      </c>
      <c r="G8" t="s">
        <v>158</v>
      </c>
      <c r="H8" s="15">
        <v>11.31</v>
      </c>
      <c r="J8" t="s">
        <v>158</v>
      </c>
      <c r="K8" s="15">
        <v>9.82</v>
      </c>
      <c r="M8" t="s">
        <v>158</v>
      </c>
      <c r="N8" s="15">
        <v>9.5399999999999991</v>
      </c>
      <c r="P8" t="s">
        <v>158</v>
      </c>
      <c r="Q8" s="15">
        <v>7.69</v>
      </c>
      <c r="S8" t="s">
        <v>158</v>
      </c>
      <c r="T8" s="15">
        <v>6.63</v>
      </c>
      <c r="W8" t="s">
        <v>181</v>
      </c>
      <c r="AB8" t="s">
        <v>182</v>
      </c>
      <c r="AC8" s="135">
        <v>70.78</v>
      </c>
    </row>
    <row r="9" spans="1:29">
      <c r="A9" t="s">
        <v>159</v>
      </c>
      <c r="B9" s="15">
        <v>9.3699999999999992</v>
      </c>
      <c r="D9" t="s">
        <v>159</v>
      </c>
      <c r="E9" s="15">
        <v>8.6</v>
      </c>
      <c r="G9" t="s">
        <v>159</v>
      </c>
      <c r="H9" s="15">
        <v>10.14</v>
      </c>
      <c r="J9" t="s">
        <v>159</v>
      </c>
      <c r="K9" s="15">
        <v>10.07</v>
      </c>
      <c r="M9" t="s">
        <v>159</v>
      </c>
      <c r="N9" s="15">
        <v>10.81</v>
      </c>
      <c r="P9" t="s">
        <v>159</v>
      </c>
      <c r="Q9" s="15">
        <v>8.4700000000000006</v>
      </c>
      <c r="S9" t="s">
        <v>159</v>
      </c>
      <c r="T9" s="15">
        <v>6.9</v>
      </c>
      <c r="W9" t="s">
        <v>166</v>
      </c>
    </row>
    <row r="10" spans="1:29">
      <c r="A10" t="s">
        <v>160</v>
      </c>
      <c r="B10" s="15">
        <v>9.33</v>
      </c>
      <c r="D10" t="s">
        <v>160</v>
      </c>
      <c r="E10" s="15">
        <v>8.06</v>
      </c>
      <c r="G10" t="s">
        <v>160</v>
      </c>
      <c r="H10" s="15">
        <v>8.98</v>
      </c>
      <c r="J10" t="s">
        <v>160</v>
      </c>
      <c r="K10" s="15">
        <v>9.2200000000000006</v>
      </c>
      <c r="M10" t="s">
        <v>160</v>
      </c>
      <c r="N10" s="15">
        <v>8.83</v>
      </c>
      <c r="P10" t="s">
        <v>160</v>
      </c>
      <c r="Q10" s="15">
        <v>11.1</v>
      </c>
      <c r="S10" t="s">
        <v>160</v>
      </c>
      <c r="T10" s="15">
        <v>8.0399999999999991</v>
      </c>
      <c r="W10" t="s">
        <v>169</v>
      </c>
    </row>
    <row r="11" spans="1:29">
      <c r="A11" t="s">
        <v>161</v>
      </c>
      <c r="B11" s="15">
        <v>6.7</v>
      </c>
      <c r="D11" t="s">
        <v>161</v>
      </c>
      <c r="E11" s="15">
        <v>6.2</v>
      </c>
      <c r="G11" t="s">
        <v>161</v>
      </c>
      <c r="H11" s="15">
        <v>6</v>
      </c>
      <c r="J11" t="s">
        <v>161</v>
      </c>
      <c r="K11" s="15">
        <v>6.9</v>
      </c>
      <c r="M11" t="s">
        <v>161</v>
      </c>
      <c r="N11" s="15">
        <v>6</v>
      </c>
      <c r="P11" t="s">
        <v>161</v>
      </c>
      <c r="Q11" s="15">
        <v>7.9</v>
      </c>
      <c r="S11" t="s">
        <v>161</v>
      </c>
      <c r="T11" s="15">
        <v>6.2</v>
      </c>
      <c r="W11" t="s">
        <v>167</v>
      </c>
    </row>
    <row r="12" spans="1:29">
      <c r="A12" t="s">
        <v>162</v>
      </c>
      <c r="B12" s="15">
        <v>8.8000000000000007</v>
      </c>
      <c r="D12" t="s">
        <v>162</v>
      </c>
      <c r="E12" s="15">
        <v>8.3000000000000007</v>
      </c>
      <c r="G12" t="s">
        <v>162</v>
      </c>
      <c r="H12" s="15">
        <v>8.8000000000000007</v>
      </c>
      <c r="J12" t="s">
        <v>162</v>
      </c>
      <c r="K12" s="15">
        <v>9.1999999999999993</v>
      </c>
      <c r="M12" t="s">
        <v>162</v>
      </c>
      <c r="N12" s="15">
        <v>8.1</v>
      </c>
      <c r="P12" t="s">
        <v>162</v>
      </c>
      <c r="Q12" s="15">
        <v>9.8000000000000007</v>
      </c>
      <c r="S12" t="s">
        <v>162</v>
      </c>
      <c r="T12" s="15">
        <v>7.2</v>
      </c>
    </row>
    <row r="13" spans="1:29">
      <c r="A13" t="s">
        <v>163</v>
      </c>
      <c r="B13" s="15">
        <v>9.5</v>
      </c>
      <c r="D13" t="s">
        <v>163</v>
      </c>
      <c r="E13" s="15">
        <v>9.1999999999999993</v>
      </c>
      <c r="G13" t="s">
        <v>163</v>
      </c>
      <c r="H13" s="15">
        <v>9.8000000000000007</v>
      </c>
      <c r="J13" t="s">
        <v>163</v>
      </c>
      <c r="K13" s="15">
        <v>10.1</v>
      </c>
      <c r="M13" t="s">
        <v>163</v>
      </c>
      <c r="N13" s="15">
        <v>9.1</v>
      </c>
      <c r="P13" t="s">
        <v>163</v>
      </c>
      <c r="Q13" s="15">
        <v>10.3</v>
      </c>
      <c r="S13" t="s">
        <v>163</v>
      </c>
      <c r="T13" s="15">
        <v>7</v>
      </c>
    </row>
    <row r="14" spans="1:29">
      <c r="B14" s="15"/>
      <c r="E14" s="15"/>
      <c r="H14" s="15"/>
      <c r="K14" s="15"/>
      <c r="N14" s="15"/>
      <c r="Q14" s="15"/>
      <c r="T14" s="15"/>
    </row>
    <row r="15" spans="1:29">
      <c r="B15" s="15"/>
      <c r="E15" s="15"/>
      <c r="H15" s="15"/>
      <c r="K15" s="15"/>
      <c r="N15" s="15"/>
      <c r="Q15" s="15"/>
      <c r="T15" s="15"/>
    </row>
    <row r="16" spans="1:29">
      <c r="W16" t="s">
        <v>165</v>
      </c>
    </row>
    <row r="20" spans="1:4">
      <c r="D20" t="s">
        <v>183</v>
      </c>
    </row>
    <row r="21" spans="1:4">
      <c r="A21" s="17" t="s">
        <v>147</v>
      </c>
      <c r="B21" t="s">
        <v>164</v>
      </c>
      <c r="D21" t="str">
        <f>IF(B21="Average delay","Average delay (KPI) -  Average delay to road users is calculated as the difference between the observed travel time and the speed limit travel time.",IF(B21="Network availability","Network availability (KPI) - The percentage of strategic road network that is free from lane closures due to roadworks.",IF(B21="Delay on gateway routes","Delay on gateway routes (PI) - This metric measures the overall delay experienced by users of roads serving the UK’s most economically important ports and airports.",IF(B21="Incident clearance rate","Incident clearance rate (KPI) - The percentage of incidents on the motorway that impact traffic flow but are cleared in less than one hour.",IF(B21=" Delay on smart motorways","Delay on smart motorways (PI) - Average delay to road users on smart motorways calculated by comparing actual journey time with the minimum journey time.",IF(B21="Delay from roadworks","Delay from roadworks (PI) -  This metric measures the additional journey time during roadworks for all vehicle types, compared to an average benchmark journey time measured before the roadworks were in place.",IF(B21="Journey time reliability","Journey time reliability (PI) - The average difference between the observed travel time and the profile (typical) travel time.",IF(B21="Average speed","Average speed (PI) - The average speed of vehicles travelling on the strategic road network.",IF(B21="Roadworks network impact","Roadworks network impact (KPI) - Lane-meter-days multiplied by a weighting factor to give an impact figure on the SRN.","")))))))))</f>
        <v>Average delay (KPI) -  Average delay to road users is calculated as the difference between the observed travel time and the speed limit travel time.</v>
      </c>
    </row>
    <row r="22" spans="1:4">
      <c r="D22" t="str">
        <f>IF(B21="Average delay","National-level ambition: No worse than February 2020 (9.5 seconds).",IF(B21="Network availability","National-level target : Achieve 97% of lane availability in road peroad 1. Target increased to 97.5% in road period 2.",IF(B21="Incident clearance rate","National-level target : Clear 86% of motorway incidents within one hour in road period 1.Target increased to 86% in road period 2.",IF(B21="Roadworks network impact","National-level target : Not exceed a monthly average of 43 million in 2021/22; 47 million in 2022/23; 48 million in 2023/24; and 47 million in 2024/25.",""))))</f>
        <v>National-level ambition: No worse than February 2020 (9.5 seconds).</v>
      </c>
    </row>
    <row r="23" spans="1:4">
      <c r="A23" s="17" t="s">
        <v>146</v>
      </c>
      <c r="B23" t="s">
        <v>172</v>
      </c>
      <c r="D23" t="str">
        <f>IF(B21="Average delay","Measure: Seconds per vehicle per mile (spvpm). ***Metric amended for road period 2 – See Note 2.",IF(B21="Network availability","Measure: Percentage. ***Replaced by Roadworks network impact in road period 2 – See Note 3.",IF(B21="Incident clearance rate","Measure: Percentage. ***Metric amended for road period 2 – See Note 4.",IF(B21=" Delay on smart motorways","Measure: Seconds per vehicle mile (spvpm).",IF(B21="Delay from roadworks","Measure: Seconds per vehicle mile (spvpm).",IF(B21="Journey time reliability","Measure: Seconds per vehicle mile (spvpm).",IF(B21="Delay on gateway routes","Measure: Seconds per vehicle mile (spvpm). ***Metric amended for road period 2 –  See Note 5.",IF(B21="Average Speed","Measure: Miles per hour (mph). ***Metric amended for road period 2 – See Note 6.",IF(B21="Roadworks network impact","Measure: Weighted lane meter days (millions). ***Metric replaced Network availability in road period 2 – See Note 3.","")))))))))</f>
        <v>Measure: Seconds per vehicle per mile (spvpm). ***Metric amended for road period 2 – See Note 2.</v>
      </c>
    </row>
    <row r="24" spans="1:4">
      <c r="A24" t="s">
        <v>155</v>
      </c>
      <c r="B24" s="15">
        <v>8.93</v>
      </c>
      <c r="D24" s="130" t="str">
        <f>IF(B21="average delay","spvpm",IF(B21="network availability","percentage points",IF(B21="Incident clearance rate","percentage points",IF(B21=" Delay on smart motorways","spvpm",IF(B21="Delay from roadworks","spvpm",IF(B21="Journey time reliability","spvpm",IF(B21="Delay on gateway routes","spvpm",IF(B21="Average Speed","mph",IF(B21="Roadworks network impact","weighted lane meter days (millions)","")))))))))</f>
        <v>spvpm</v>
      </c>
    </row>
    <row r="25" spans="1:4">
      <c r="A25" t="s">
        <v>157</v>
      </c>
      <c r="B25" s="15">
        <v>8.9499999999999993</v>
      </c>
    </row>
    <row r="26" spans="1:4">
      <c r="A26" t="s">
        <v>158</v>
      </c>
      <c r="B26" s="15">
        <v>9.1999999999999993</v>
      </c>
    </row>
    <row r="27" spans="1:4">
      <c r="A27" t="s">
        <v>159</v>
      </c>
      <c r="B27" s="15">
        <v>9.3699999999999992</v>
      </c>
    </row>
    <row r="28" spans="1:4">
      <c r="A28" t="s">
        <v>160</v>
      </c>
      <c r="B28" s="15">
        <v>9.33</v>
      </c>
    </row>
    <row r="29" spans="1:4">
      <c r="A29" t="s">
        <v>161</v>
      </c>
      <c r="B29" s="15">
        <v>6.7</v>
      </c>
    </row>
    <row r="30" spans="1:4">
      <c r="A30" t="s">
        <v>162</v>
      </c>
      <c r="B30" s="15">
        <v>8.8000000000000007</v>
      </c>
    </row>
    <row r="31" spans="1:4">
      <c r="A31" t="s">
        <v>163</v>
      </c>
      <c r="B31" s="15">
        <v>9.5</v>
      </c>
    </row>
    <row r="41" spans="1:8">
      <c r="A41" s="17" t="s">
        <v>147</v>
      </c>
      <c r="B41" t="s">
        <v>164</v>
      </c>
    </row>
    <row r="43" spans="1:8">
      <c r="A43" s="17" t="s">
        <v>146</v>
      </c>
      <c r="B43" t="s">
        <v>177</v>
      </c>
      <c r="C43" t="s">
        <v>178</v>
      </c>
      <c r="D43" t="s">
        <v>176</v>
      </c>
      <c r="E43" t="s">
        <v>175</v>
      </c>
      <c r="F43" t="s">
        <v>174</v>
      </c>
      <c r="G43" t="s">
        <v>173</v>
      </c>
      <c r="H43" t="s">
        <v>172</v>
      </c>
    </row>
    <row r="44" spans="1:8">
      <c r="A44" t="s">
        <v>155</v>
      </c>
      <c r="B44" s="15">
        <v>8.19</v>
      </c>
      <c r="C44" s="15">
        <v>6.68</v>
      </c>
      <c r="D44" s="15">
        <v>8.99</v>
      </c>
      <c r="E44" s="15">
        <v>9.36</v>
      </c>
      <c r="F44" s="15">
        <v>9.84</v>
      </c>
      <c r="G44" s="15">
        <v>10.26</v>
      </c>
      <c r="H44" s="15">
        <v>8.93</v>
      </c>
    </row>
    <row r="45" spans="1:8">
      <c r="A45" t="s">
        <v>157</v>
      </c>
      <c r="B45" s="15">
        <v>7.77</v>
      </c>
      <c r="C45" s="15">
        <v>7.02</v>
      </c>
      <c r="D45" s="15">
        <v>9.25</v>
      </c>
      <c r="E45" s="15">
        <v>9.1300000000000008</v>
      </c>
      <c r="F45" s="15">
        <v>10.82</v>
      </c>
      <c r="G45" s="15">
        <v>9.1300000000000008</v>
      </c>
      <c r="H45" s="15">
        <v>8.9499999999999993</v>
      </c>
    </row>
    <row r="46" spans="1:8">
      <c r="A46" t="s">
        <v>158</v>
      </c>
      <c r="B46" s="15">
        <v>7.69</v>
      </c>
      <c r="C46" s="15">
        <v>6.63</v>
      </c>
      <c r="D46" s="15">
        <v>9.5399999999999991</v>
      </c>
      <c r="E46" s="15">
        <v>9.82</v>
      </c>
      <c r="F46" s="15">
        <v>11.31</v>
      </c>
      <c r="G46" s="15">
        <v>8.73</v>
      </c>
      <c r="H46" s="15">
        <v>9.1999999999999993</v>
      </c>
    </row>
    <row r="47" spans="1:8">
      <c r="A47" t="s">
        <v>159</v>
      </c>
      <c r="B47" s="15">
        <v>8.4700000000000006</v>
      </c>
      <c r="C47" s="15">
        <v>6.9</v>
      </c>
      <c r="D47" s="15">
        <v>10.81</v>
      </c>
      <c r="E47" s="15">
        <v>10.07</v>
      </c>
      <c r="F47" s="15">
        <v>10.14</v>
      </c>
      <c r="G47" s="15">
        <v>8.6</v>
      </c>
      <c r="H47" s="15">
        <v>9.3699999999999992</v>
      </c>
    </row>
    <row r="48" spans="1:8">
      <c r="A48" t="s">
        <v>160</v>
      </c>
      <c r="B48" s="15">
        <v>11.1</v>
      </c>
      <c r="C48" s="15">
        <v>8.0399999999999991</v>
      </c>
      <c r="D48" s="15">
        <v>8.83</v>
      </c>
      <c r="E48" s="15">
        <v>9.2200000000000006</v>
      </c>
      <c r="F48" s="15">
        <v>8.98</v>
      </c>
      <c r="G48" s="15">
        <v>8.06</v>
      </c>
      <c r="H48" s="15">
        <v>9.33</v>
      </c>
    </row>
    <row r="49" spans="1:11">
      <c r="A49" t="s">
        <v>184</v>
      </c>
      <c r="B49" s="15">
        <v>7.9</v>
      </c>
      <c r="C49" s="15">
        <v>6.2</v>
      </c>
      <c r="D49" s="15">
        <v>6</v>
      </c>
      <c r="E49" s="15">
        <v>6.9</v>
      </c>
      <c r="F49" s="15">
        <v>6</v>
      </c>
      <c r="G49" s="15">
        <v>6.2</v>
      </c>
      <c r="H49" s="15">
        <v>6.7</v>
      </c>
    </row>
    <row r="50" spans="1:11">
      <c r="A50" t="s">
        <v>162</v>
      </c>
      <c r="B50" s="15">
        <v>9.8000000000000007</v>
      </c>
      <c r="C50" s="15">
        <v>7.2</v>
      </c>
      <c r="D50" s="15">
        <v>8.1</v>
      </c>
      <c r="E50" s="15">
        <v>9.1999999999999993</v>
      </c>
      <c r="F50" s="15">
        <v>8.8000000000000007</v>
      </c>
      <c r="G50" s="15">
        <v>8.3000000000000007</v>
      </c>
      <c r="H50" s="15">
        <v>8.8000000000000007</v>
      </c>
    </row>
    <row r="51" spans="1:11">
      <c r="A51" t="s">
        <v>163</v>
      </c>
      <c r="B51" s="15">
        <v>10.3</v>
      </c>
      <c r="C51" s="15">
        <v>7</v>
      </c>
      <c r="D51" s="15">
        <v>9.1</v>
      </c>
      <c r="E51" s="15">
        <v>10.1</v>
      </c>
      <c r="F51" s="15">
        <v>9.8000000000000007</v>
      </c>
      <c r="G51" s="15">
        <v>9.1999999999999993</v>
      </c>
      <c r="H51" s="15">
        <v>9.5</v>
      </c>
    </row>
    <row r="59" spans="1:11" ht="15.75" thickBot="1">
      <c r="A59" s="84" t="str">
        <f>INDEX(A44:A51,MATCH("*",A44:A51,-1))</f>
        <v>2022-23</v>
      </c>
      <c r="B59" s="85">
        <f>VLOOKUP(A59,$A$44:$H$58,2)</f>
        <v>10.3</v>
      </c>
      <c r="C59" s="85">
        <f>VLOOKUP(A59,$A$44:$H$58,3)</f>
        <v>7</v>
      </c>
      <c r="D59" s="85">
        <f>VLOOKUP(A59,$A$44:$H$58,4)</f>
        <v>9.1</v>
      </c>
      <c r="E59" s="85">
        <f>VLOOKUP(A59,$A$44:$H$58,5)</f>
        <v>10.1</v>
      </c>
      <c r="F59" s="85">
        <f>VLOOKUP(A59,$A$44:$H$58,6)</f>
        <v>9.8000000000000007</v>
      </c>
      <c r="G59" s="85">
        <f>VLOOKUP(A59,$A$44:$H$58,7)</f>
        <v>9.1999999999999993</v>
      </c>
      <c r="H59" s="85">
        <f>VLOOKUP(A59,$A$44:$H$58,8)</f>
        <v>9.5</v>
      </c>
      <c r="I59" s="86" t="s">
        <v>185</v>
      </c>
    </row>
    <row r="61" spans="1:11">
      <c r="E61" t="s">
        <v>186</v>
      </c>
      <c r="I61" s="15"/>
    </row>
    <row r="62" spans="1:11">
      <c r="A62" t="s">
        <v>187</v>
      </c>
      <c r="B62" s="15">
        <f>IFERROR(IF(MAX(B59:G59)=0,"",MAX(B59:G59)),"")</f>
        <v>10.3</v>
      </c>
      <c r="E62" s="31">
        <f>(B62-$H$59)</f>
        <v>0.80000000000000071</v>
      </c>
      <c r="F62" t="str">
        <f>IF(E62&gt;=0," performed better by"," performed worse by")</f>
        <v xml:space="preserve"> performed better by</v>
      </c>
      <c r="H62" t="s">
        <v>188</v>
      </c>
      <c r="I62" s="31">
        <f>ABS(E62)</f>
        <v>0.80000000000000071</v>
      </c>
      <c r="K62" t="str">
        <f>TEXT(I62,"0.0")&amp;" "&amp;D24</f>
        <v>0.8 spvpm</v>
      </c>
    </row>
    <row r="63" spans="1:11">
      <c r="A63" t="s">
        <v>189</v>
      </c>
      <c r="B63" s="15">
        <f>IFERROR(IF(MIN(B59:G59)=0,"",MIN(B59:G59)),"")</f>
        <v>7</v>
      </c>
      <c r="E63" s="31">
        <f>(B63-$H$59)</f>
        <v>-2.5</v>
      </c>
      <c r="F63" t="str">
        <f>IF(E63&gt;=0," performed better by","performed worse by")</f>
        <v>performed worse by</v>
      </c>
      <c r="H63" s="28" t="s">
        <v>188</v>
      </c>
      <c r="I63" s="31">
        <f>ABS(E63)</f>
        <v>2.5</v>
      </c>
      <c r="K63" t="str">
        <f>TEXT(I63,"0.0")&amp;" "&amp;D24</f>
        <v>2.5 spvpm</v>
      </c>
    </row>
    <row r="65" spans="1:2">
      <c r="A65" t="s">
        <v>187</v>
      </c>
      <c r="B65" t="str" cm="1">
        <f t="array" ref="B65">IFERROR(IF(B62,INDEX($B$43:$G$43,SUMPRODUCT(MAX(($B$44:$G$59=B62)*(COLUMN($B$44:$G$59))))-COLUMN($B$43)+1),""),"")</f>
        <v xml:space="preserve"> South East</v>
      </c>
    </row>
    <row r="66" spans="1:2">
      <c r="A66" t="s">
        <v>189</v>
      </c>
      <c r="B66" t="str" cm="1">
        <f t="array" ref="B66">IFERROR(IF(B63,INDEX($B$43:$G$43,SUMPRODUCT(MAX(($B$44:$G$59=B63)*(COLUMN($B$44:$G$59))))-COLUMN($B$43)+1),""),"")</f>
        <v xml:space="preserve"> South West</v>
      </c>
    </row>
    <row r="68" spans="1:2">
      <c r="A68" t="s">
        <v>190</v>
      </c>
      <c r="B68" t="str">
        <f>IFERROR(IF(B41="Average delay",B66,IF(B41="Delay on smart motorways",B66,IF(B41="Delay from roadworks",B66,IF(B41="Delay on gateway routes",B66,B65)))),"")</f>
        <v xml:space="preserve"> South West</v>
      </c>
    </row>
    <row r="69" spans="1:2">
      <c r="A69" t="s">
        <v>191</v>
      </c>
      <c r="B69" t="str">
        <f>IFERROR(IF(B41="Average delay",B65,IF(B41="Delay on smart motorways",B65,IF(B41="Delay from roadworks",B65,IF(B41="Delay on gateway routes",B65,B66)))),"")</f>
        <v xml:space="preserve"> South East</v>
      </c>
    </row>
    <row r="71" spans="1:2">
      <c r="A71" s="28" t="str">
        <f>IFERROR("Compared to the average for the SRN as a whole,"&amp;" "&amp;"the"&amp;B68&amp;""&amp;""&amp;F62&amp;" "&amp;TEXT(K62,"0.0%"&amp;" ")&amp;" while"&amp;" the"&amp;B69&amp;""&amp;" "&amp;F63&amp;" "&amp;TEXT(K63,"0.0%")&amp;" .","Note: data only available at a national level.")</f>
        <v>Compared to the average for the SRN as a whole, the South West performed better by 0.8 spvpm while the South East performed worse by 2.5 spvpm .</v>
      </c>
    </row>
  </sheetData>
  <pageMargins left="0.7" right="0.7" top="0.75" bottom="0.75" header="0.3" footer="0.3"/>
  <drawing r:id="rId11"/>
  <extLst>
    <ext xmlns:x14="http://schemas.microsoft.com/office/spreadsheetml/2009/9/main" uri="{A8765BA9-456A-4dab-B4F3-ACF838C121DE}">
      <x14:slicerList>
        <x14:slicer r:id="rId1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8F3D3E-7EB6-4EF7-B153-011E345F7EA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Notes </vt:lpstr>
      <vt:lpstr>Table_of_contents</vt:lpstr>
      <vt:lpstr>Dashboard</vt:lpstr>
      <vt:lpstr>Table_2a</vt:lpstr>
      <vt:lpstr>Table_ 2b</vt:lpstr>
      <vt:lpstr>Table_2c</vt:lpstr>
      <vt:lpstr>Table_2d</vt:lpstr>
      <vt:lpstr>Table_2e</vt:lpstr>
      <vt:lpstr>Table_2f</vt:lpstr>
      <vt:lpstr>Table_2g</vt:lpstr>
      <vt:lpstr>Table_2h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Angeriz-Santos, Paula</cp:lastModifiedBy>
  <cp:revision/>
  <dcterms:created xsi:type="dcterms:W3CDTF">2021-11-15T13:31:27Z</dcterms:created>
  <dcterms:modified xsi:type="dcterms:W3CDTF">2023-11-14T13:51:37Z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